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<sst xmlns="http://schemas.openxmlformats.org/spreadsheetml/2006/main" count="103" uniqueCount="101">
  <si>
    <t>FPE</t>
  </si>
  <si>
    <t>Car Park</t>
  </si>
  <si>
    <t>Civic Functions</t>
  </si>
  <si>
    <t>Mayoral Allowance</t>
  </si>
  <si>
    <t>Robes</t>
  </si>
  <si>
    <t>Mayoral Travel</t>
  </si>
  <si>
    <t>Annual Meeting</t>
  </si>
  <si>
    <t>Elections</t>
  </si>
  <si>
    <t>Member Development</t>
  </si>
  <si>
    <t>Accommodation</t>
  </si>
  <si>
    <t>Town Hall Development</t>
  </si>
  <si>
    <t>Office general</t>
  </si>
  <si>
    <t>Printing &amp; stationery</t>
  </si>
  <si>
    <t>Postage</t>
  </si>
  <si>
    <t>Audit fees</t>
  </si>
  <si>
    <t>Advertising civic/employment</t>
  </si>
  <si>
    <t>Website &amp; newsletter</t>
  </si>
  <si>
    <t>Salaries</t>
  </si>
  <si>
    <t>Staff Training</t>
  </si>
  <si>
    <t>Mayoral benches</t>
  </si>
  <si>
    <t>Insurance</t>
  </si>
  <si>
    <t>P&amp;R</t>
  </si>
  <si>
    <t>Subscriptions</t>
  </si>
  <si>
    <t>Community Development</t>
  </si>
  <si>
    <t>Community Information facilities</t>
  </si>
  <si>
    <t>Culture</t>
  </si>
  <si>
    <t>Promoting Workington</t>
  </si>
  <si>
    <t>Environment</t>
  </si>
  <si>
    <t>Workington in Bloom - Displays</t>
  </si>
  <si>
    <t>W/ton in Bloom Development Grants</t>
  </si>
  <si>
    <t>Workington Nature Partnership</t>
  </si>
  <si>
    <t>Back Lane Environmental Improvement</t>
  </si>
  <si>
    <t>Allotments</t>
  </si>
  <si>
    <t>Allotments Development</t>
  </si>
  <si>
    <t>TOTAL EXPENDITURE</t>
  </si>
  <si>
    <t>Precept</t>
  </si>
  <si>
    <t>Total</t>
  </si>
  <si>
    <t>Total spent to date</t>
  </si>
  <si>
    <t>INCOME</t>
  </si>
  <si>
    <t>Balance in Current Account HSBC</t>
  </si>
  <si>
    <t>Balance in Investment Account HSBC (Back Lanes)</t>
  </si>
  <si>
    <t>*</t>
  </si>
  <si>
    <t>Election Fund</t>
  </si>
  <si>
    <t>Play Area Development</t>
  </si>
  <si>
    <t>Nature Areas</t>
  </si>
  <si>
    <t>From reserves</t>
  </si>
  <si>
    <t>Budget figure 2016 / 2017</t>
  </si>
  <si>
    <t>Balance remaining 2016/2017</t>
  </si>
  <si>
    <t>Total remaining 2016/2017</t>
  </si>
  <si>
    <t xml:space="preserve">Carried over Committed </t>
  </si>
  <si>
    <t>Fleet</t>
  </si>
  <si>
    <t>NI and Pensions</t>
  </si>
  <si>
    <t>Repairs and renewals</t>
  </si>
  <si>
    <t>Telecoms and IT</t>
  </si>
  <si>
    <t>Festivals</t>
  </si>
  <si>
    <t>Youth sport</t>
  </si>
  <si>
    <t xml:space="preserve">Heritage </t>
  </si>
  <si>
    <t xml:space="preserve">Town Band </t>
  </si>
  <si>
    <t>Christmas lights</t>
  </si>
  <si>
    <t>Christmas festival</t>
  </si>
  <si>
    <t>Remembrance</t>
  </si>
  <si>
    <t>Town Centre Music</t>
  </si>
  <si>
    <t>Twinning</t>
  </si>
  <si>
    <t>Community Grants</t>
  </si>
  <si>
    <t>Fun Days</t>
  </si>
  <si>
    <t>Arts promotion</t>
  </si>
  <si>
    <t>Allotments Running</t>
  </si>
  <si>
    <t>Allotments Water</t>
  </si>
  <si>
    <t>Vulcan Park Development</t>
  </si>
  <si>
    <t>Harrington Marina Development</t>
  </si>
  <si>
    <t>Additional improvements</t>
  </si>
  <si>
    <t>CTSG</t>
  </si>
  <si>
    <t>ABC Parks grant</t>
  </si>
  <si>
    <t>Grants</t>
  </si>
  <si>
    <t>Dividends</t>
  </si>
  <si>
    <t>Car park</t>
  </si>
  <si>
    <t>**</t>
  </si>
  <si>
    <t>Balance in Local Authorities' Property Fund with CCLA</t>
  </si>
  <si>
    <t>Balance in West Cumbria Credit Union</t>
  </si>
  <si>
    <t>***</t>
  </si>
  <si>
    <t>are in/out figures.</t>
  </si>
  <si>
    <t>which are in/out figures.</t>
  </si>
  <si>
    <t xml:space="preserve">Paint the Town Red various pitch fees </t>
  </si>
  <si>
    <t>Paint the Town Red donation Cumb BS</t>
  </si>
  <si>
    <t>Paint the Town Red sponsorship J Edgar &amp; Sons</t>
  </si>
  <si>
    <t>Paint the Town Red sponsorship E.on</t>
  </si>
  <si>
    <r>
      <rPr>
        <b/>
        <sz val="9"/>
        <color indexed="8"/>
        <rFont val="Arial"/>
        <family val="2"/>
      </rPr>
      <t>Culture Festivals</t>
    </r>
    <r>
      <rPr>
        <sz val="9"/>
        <color indexed="8"/>
        <rFont val="Arial"/>
        <family val="2"/>
      </rPr>
      <t xml:space="preserve">: Carried over committed includes £5490.28 allocated to PTTR.  Income for PTTR, incl sponsorship, generated this year </t>
    </r>
  </si>
  <si>
    <t>Revised budget figure 2016-2017</t>
  </si>
  <si>
    <t>Culture Community Service Grants: Minute 16.24; an additional £2000.00 transferred from reserves (increase from £3K to £5K)</t>
  </si>
  <si>
    <t>****</t>
  </si>
  <si>
    <t>**** £4500.00 vired from Arts promotion to Fun Days budget line (decrease from £10K to £5500.00)</t>
  </si>
  <si>
    <t>Paint the Town Red grant ABC</t>
  </si>
  <si>
    <t>Twinning - postage, half meal for VdR guests PTTR</t>
  </si>
  <si>
    <t>amounts to £8240.00 and income, incl sponsorship, of £9545.00 in 2015-2016</t>
  </si>
  <si>
    <t>Christmas festival - various pitches</t>
  </si>
  <si>
    <t>*** The balance in the Investment Account HSBC (Back Lanes) is made up of £118,742.45 Back Lane monies and £300,000.00</t>
  </si>
  <si>
    <t xml:space="preserve">Monies spent to 311016 </t>
  </si>
  <si>
    <t>Balance in Accounts as at 31 October 2016</t>
  </si>
  <si>
    <t xml:space="preserve">* The total spent to date figure of £308784.18 does not include VAT, monies relating to the Mayoral Charity or bank transfers which </t>
  </si>
  <si>
    <t>account transfer and £7513.54 dividend from CCLA.</t>
  </si>
  <si>
    <t xml:space="preserve">** The total received figure of £420797.11 does not include the VAT repayment, monies relating to the Mayoral Charity or bank transfers,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</si>
</sst>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i/>
      <sz val="10"/>
      <color indexed="8"/>
      <name val="Arial"/>
      <family val="2"/>
    </font>
    <font>
      <sz val="9"/>
      <color indexed="36"/>
      <name val="Arial"/>
      <family val="2"/>
    </font>
    <font>
      <b/>
      <sz val="10"/>
      <color indexed="36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rgb="FF00B05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2" fontId="47" fillId="0" borderId="0" xfId="0" applyNumberFormat="1" applyFont="1" applyAlignment="1">
      <alignment wrapText="1"/>
    </xf>
    <xf numFmtId="2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2" fontId="47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book%202016%20-%2017-Working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2016-17"/>
      <sheetName val="VAT RTN"/>
      <sheetName val="Payments 2016-17"/>
      <sheetName val="SCHEDULE of Payments"/>
      <sheetName val="BUDGET MONITOR"/>
      <sheetName val="PETTY CASH"/>
      <sheetName val="Compatibility Report"/>
    </sheetNames>
    <sheetDataSet>
      <sheetData sheetId="0">
        <row r="7">
          <cell r="E7">
            <v>192219.5</v>
          </cell>
        </row>
        <row r="8">
          <cell r="E8">
            <v>11190.5</v>
          </cell>
        </row>
        <row r="9">
          <cell r="J9">
            <v>65</v>
          </cell>
        </row>
        <row r="10">
          <cell r="J10">
            <v>40</v>
          </cell>
        </row>
        <row r="11">
          <cell r="J11">
            <v>50</v>
          </cell>
        </row>
        <row r="12">
          <cell r="J12">
            <v>30</v>
          </cell>
        </row>
        <row r="14">
          <cell r="J14">
            <v>40</v>
          </cell>
        </row>
        <row r="18">
          <cell r="J18">
            <v>65</v>
          </cell>
        </row>
        <row r="19">
          <cell r="J19">
            <v>30</v>
          </cell>
        </row>
        <row r="20">
          <cell r="J20">
            <v>1500</v>
          </cell>
        </row>
        <row r="21">
          <cell r="J21">
            <v>30</v>
          </cell>
        </row>
        <row r="22">
          <cell r="J22">
            <v>80</v>
          </cell>
        </row>
        <row r="23">
          <cell r="J23">
            <v>50</v>
          </cell>
        </row>
        <row r="25">
          <cell r="J25">
            <v>35</v>
          </cell>
        </row>
        <row r="26">
          <cell r="J26">
            <v>60</v>
          </cell>
        </row>
        <row r="27">
          <cell r="J27">
            <v>100</v>
          </cell>
        </row>
        <row r="28">
          <cell r="J28">
            <v>40</v>
          </cell>
        </row>
        <row r="32">
          <cell r="J32">
            <v>30</v>
          </cell>
        </row>
        <row r="33">
          <cell r="J33">
            <v>40</v>
          </cell>
        </row>
        <row r="34">
          <cell r="J34">
            <v>60</v>
          </cell>
        </row>
        <row r="35">
          <cell r="J35">
            <v>30</v>
          </cell>
        </row>
        <row r="36">
          <cell r="J36">
            <v>65</v>
          </cell>
        </row>
        <row r="37">
          <cell r="J37">
            <v>50</v>
          </cell>
        </row>
        <row r="38">
          <cell r="J38">
            <v>20</v>
          </cell>
        </row>
        <row r="39">
          <cell r="J39">
            <v>100</v>
          </cell>
        </row>
        <row r="41">
          <cell r="J41">
            <v>65</v>
          </cell>
        </row>
        <row r="42">
          <cell r="J42">
            <v>35</v>
          </cell>
        </row>
        <row r="43">
          <cell r="J43">
            <v>30</v>
          </cell>
        </row>
        <row r="61">
          <cell r="E61">
            <v>192219.5</v>
          </cell>
        </row>
        <row r="62">
          <cell r="E62">
            <v>11190.5</v>
          </cell>
        </row>
        <row r="63">
          <cell r="J63">
            <v>20</v>
          </cell>
        </row>
        <row r="64">
          <cell r="J64">
            <v>25</v>
          </cell>
        </row>
        <row r="65">
          <cell r="J65">
            <v>20</v>
          </cell>
        </row>
        <row r="69">
          <cell r="F69">
            <v>58.93</v>
          </cell>
        </row>
        <row r="71">
          <cell r="J71">
            <v>20</v>
          </cell>
        </row>
        <row r="72">
          <cell r="J72">
            <v>50</v>
          </cell>
        </row>
        <row r="73">
          <cell r="J73">
            <v>45</v>
          </cell>
        </row>
        <row r="74">
          <cell r="J74">
            <v>20</v>
          </cell>
        </row>
        <row r="75">
          <cell r="J75">
            <v>45</v>
          </cell>
        </row>
        <row r="76">
          <cell r="J76">
            <v>30</v>
          </cell>
        </row>
        <row r="78">
          <cell r="J78">
            <v>25</v>
          </cell>
        </row>
        <row r="79">
          <cell r="J79">
            <v>20</v>
          </cell>
        </row>
        <row r="80">
          <cell r="J80">
            <v>10</v>
          </cell>
        </row>
        <row r="81">
          <cell r="F81">
            <v>38</v>
          </cell>
        </row>
        <row r="82">
          <cell r="J82">
            <v>20</v>
          </cell>
        </row>
      </sheetData>
      <sheetData sheetId="2">
        <row r="33">
          <cell r="K33">
            <v>0</v>
          </cell>
        </row>
        <row r="40">
          <cell r="K40">
            <v>3.33</v>
          </cell>
        </row>
        <row r="44">
          <cell r="K44">
            <v>35</v>
          </cell>
        </row>
        <row r="49">
          <cell r="K49">
            <v>565</v>
          </cell>
        </row>
        <row r="51">
          <cell r="K51">
            <v>79</v>
          </cell>
        </row>
        <row r="56">
          <cell r="K56">
            <v>690.09</v>
          </cell>
        </row>
        <row r="62">
          <cell r="K62">
            <v>500</v>
          </cell>
        </row>
        <row r="63">
          <cell r="AM63">
            <v>7500</v>
          </cell>
        </row>
        <row r="79">
          <cell r="AA79">
            <v>2774</v>
          </cell>
        </row>
        <row r="102">
          <cell r="AQ102">
            <v>500</v>
          </cell>
        </row>
        <row r="145">
          <cell r="AN145">
            <v>1200</v>
          </cell>
        </row>
        <row r="228">
          <cell r="J228">
            <v>295.53999999999996</v>
          </cell>
          <cell r="AD228">
            <v>1021</v>
          </cell>
          <cell r="AI228">
            <v>5000</v>
          </cell>
          <cell r="AK228">
            <v>41661.27</v>
          </cell>
          <cell r="AZ228">
            <v>422.82</v>
          </cell>
          <cell r="BC228">
            <v>9721.51</v>
          </cell>
        </row>
        <row r="231">
          <cell r="AK231">
            <v>50</v>
          </cell>
        </row>
        <row r="233">
          <cell r="BE233">
            <v>5700</v>
          </cell>
        </row>
        <row r="237">
          <cell r="J237">
            <v>210</v>
          </cell>
        </row>
        <row r="242">
          <cell r="BC242">
            <v>23869.64</v>
          </cell>
        </row>
        <row r="245">
          <cell r="AK245">
            <v>100</v>
          </cell>
        </row>
        <row r="254">
          <cell r="AI254">
            <v>5000</v>
          </cell>
        </row>
        <row r="259">
          <cell r="AZ259">
            <v>663.34</v>
          </cell>
        </row>
        <row r="260">
          <cell r="AZ260">
            <v>111.6</v>
          </cell>
        </row>
        <row r="261">
          <cell r="AZ261">
            <v>294.42</v>
          </cell>
        </row>
        <row r="262">
          <cell r="AZ262">
            <v>11.39</v>
          </cell>
        </row>
        <row r="263">
          <cell r="AD263">
            <v>284</v>
          </cell>
        </row>
        <row r="265">
          <cell r="AZ265">
            <v>700.3</v>
          </cell>
        </row>
        <row r="268">
          <cell r="AK268">
            <v>210</v>
          </cell>
        </row>
        <row r="272">
          <cell r="AZ272">
            <v>155.61</v>
          </cell>
        </row>
        <row r="278">
          <cell r="L278">
            <v>219.35</v>
          </cell>
          <cell r="N278">
            <v>2468.24</v>
          </cell>
          <cell r="S278">
            <v>600</v>
          </cell>
          <cell r="V278">
            <v>8342.17</v>
          </cell>
          <cell r="Y278">
            <v>165.97</v>
          </cell>
          <cell r="AB278">
            <v>40440.88</v>
          </cell>
          <cell r="AV278">
            <v>5635</v>
          </cell>
          <cell r="AX278">
            <v>1103.14</v>
          </cell>
          <cell r="BB278">
            <v>2250</v>
          </cell>
        </row>
        <row r="280">
          <cell r="N280">
            <v>129.91</v>
          </cell>
        </row>
        <row r="281">
          <cell r="BB281">
            <v>26.67</v>
          </cell>
        </row>
        <row r="283">
          <cell r="N283">
            <v>75</v>
          </cell>
        </row>
        <row r="284">
          <cell r="AV284">
            <v>165</v>
          </cell>
        </row>
        <row r="288">
          <cell r="Y288">
            <v>141.15</v>
          </cell>
        </row>
        <row r="290">
          <cell r="S290">
            <v>300</v>
          </cell>
          <cell r="V290">
            <v>2256.45</v>
          </cell>
          <cell r="AB290">
            <v>10953.86</v>
          </cell>
        </row>
        <row r="291">
          <cell r="AP291">
            <v>500</v>
          </cell>
        </row>
        <row r="293">
          <cell r="AO293">
            <v>20448</v>
          </cell>
        </row>
        <row r="294">
          <cell r="N294">
            <v>15.04</v>
          </cell>
        </row>
        <row r="298">
          <cell r="L298">
            <v>1300</v>
          </cell>
        </row>
        <row r="302">
          <cell r="Y302">
            <v>423.93</v>
          </cell>
        </row>
        <row r="304">
          <cell r="Y304">
            <v>16.9</v>
          </cell>
        </row>
        <row r="307">
          <cell r="S307">
            <v>300</v>
          </cell>
          <cell r="V307">
            <v>3862.06</v>
          </cell>
          <cell r="AB307">
            <v>17178.55</v>
          </cell>
        </row>
        <row r="309">
          <cell r="AX309">
            <v>480</v>
          </cell>
        </row>
        <row r="313">
          <cell r="I313">
            <v>13167</v>
          </cell>
          <cell r="Q313">
            <v>2144.7</v>
          </cell>
          <cell r="U313">
            <v>53.55</v>
          </cell>
          <cell r="W313">
            <v>1990.41</v>
          </cell>
          <cell r="X313">
            <v>518.8800000000001</v>
          </cell>
          <cell r="Z313">
            <v>1633.5</v>
          </cell>
          <cell r="AC313">
            <v>462.48</v>
          </cell>
          <cell r="AE313">
            <v>12725.4</v>
          </cell>
          <cell r="AF313">
            <v>350</v>
          </cell>
          <cell r="AH313">
            <v>11550</v>
          </cell>
          <cell r="AJ313">
            <v>65.5</v>
          </cell>
          <cell r="AR313">
            <v>700</v>
          </cell>
          <cell r="AT313">
            <v>7538</v>
          </cell>
          <cell r="AU313">
            <v>3600</v>
          </cell>
          <cell r="AY313">
            <v>1635.2199999999998</v>
          </cell>
          <cell r="BA313">
            <v>601.37</v>
          </cell>
        </row>
        <row r="316">
          <cell r="Q316">
            <v>100</v>
          </cell>
          <cell r="AY316">
            <v>9</v>
          </cell>
        </row>
        <row r="317">
          <cell r="W317">
            <v>16.47</v>
          </cell>
        </row>
        <row r="318">
          <cell r="AH318">
            <v>400</v>
          </cell>
        </row>
        <row r="319">
          <cell r="W319">
            <v>454.05</v>
          </cell>
        </row>
        <row r="320">
          <cell r="X320">
            <v>171.36</v>
          </cell>
        </row>
        <row r="321">
          <cell r="AE321">
            <v>435.24</v>
          </cell>
        </row>
        <row r="322">
          <cell r="AR322">
            <v>140</v>
          </cell>
        </row>
        <row r="323">
          <cell r="U323">
            <v>36</v>
          </cell>
        </row>
        <row r="324">
          <cell r="AJ324">
            <v>8.1</v>
          </cell>
        </row>
        <row r="325">
          <cell r="AJ325">
            <v>29.5</v>
          </cell>
        </row>
        <row r="326">
          <cell r="BG326">
            <v>250</v>
          </cell>
        </row>
        <row r="327">
          <cell r="AF327">
            <v>429.16</v>
          </cell>
        </row>
        <row r="328">
          <cell r="AF328">
            <v>256.54</v>
          </cell>
        </row>
        <row r="329">
          <cell r="AJ329">
            <v>72.05</v>
          </cell>
        </row>
        <row r="330">
          <cell r="I330">
            <v>65</v>
          </cell>
        </row>
        <row r="331">
          <cell r="AT331">
            <v>20</v>
          </cell>
        </row>
        <row r="332">
          <cell r="W332">
            <v>234.28</v>
          </cell>
        </row>
        <row r="333">
          <cell r="BA333">
            <v>11960</v>
          </cell>
        </row>
        <row r="334">
          <cell r="BA334">
            <v>2721</v>
          </cell>
        </row>
        <row r="335">
          <cell r="AY335">
            <v>38.89</v>
          </cell>
        </row>
        <row r="336">
          <cell r="AC336">
            <v>290</v>
          </cell>
        </row>
        <row r="337">
          <cell r="AT337">
            <v>95</v>
          </cell>
        </row>
        <row r="338">
          <cell r="AT338">
            <v>75</v>
          </cell>
        </row>
        <row r="339">
          <cell r="Z339">
            <v>105.5</v>
          </cell>
        </row>
        <row r="340">
          <cell r="AJ340">
            <v>840</v>
          </cell>
        </row>
        <row r="341">
          <cell r="Z341">
            <v>61.62</v>
          </cell>
        </row>
        <row r="342">
          <cell r="AF342">
            <v>1120</v>
          </cell>
        </row>
        <row r="343">
          <cell r="AU343">
            <v>180</v>
          </cell>
        </row>
        <row r="344">
          <cell r="AU344">
            <v>62.5</v>
          </cell>
        </row>
        <row r="345">
          <cell r="Q345">
            <v>240.78</v>
          </cell>
        </row>
        <row r="346">
          <cell r="Q34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Layout" workbookViewId="0" topLeftCell="A73">
      <selection activeCell="I85" sqref="I85"/>
    </sheetView>
  </sheetViews>
  <sheetFormatPr defaultColWidth="8.88671875" defaultRowHeight="15"/>
  <cols>
    <col min="2" max="2" width="8.88671875" style="0" customWidth="1"/>
    <col min="4" max="4" width="7.88671875" style="0" customWidth="1"/>
    <col min="5" max="5" width="7.99609375" style="0" customWidth="1"/>
    <col min="6" max="6" width="8.88671875" style="8" customWidth="1"/>
    <col min="7" max="7" width="7.99609375" style="9" customWidth="1"/>
    <col min="8" max="8" width="7.5546875" style="1" customWidth="1"/>
    <col min="9" max="9" width="8.10546875" style="1" customWidth="1"/>
    <col min="10" max="10" width="8.88671875" style="8" customWidth="1"/>
  </cols>
  <sheetData>
    <row r="1" spans="4:10" s="1" customFormat="1" ht="38.25">
      <c r="D1" s="2" t="s">
        <v>46</v>
      </c>
      <c r="E1" s="1" t="s">
        <v>36</v>
      </c>
      <c r="F1" s="7" t="s">
        <v>96</v>
      </c>
      <c r="G1" s="7" t="s">
        <v>37</v>
      </c>
      <c r="H1" s="2" t="s">
        <v>47</v>
      </c>
      <c r="I1" s="2" t="s">
        <v>48</v>
      </c>
      <c r="J1" s="7" t="s">
        <v>49</v>
      </c>
    </row>
    <row r="2" spans="1:8" ht="15">
      <c r="A2" s="3" t="s">
        <v>0</v>
      </c>
      <c r="B2" s="4" t="s">
        <v>9</v>
      </c>
      <c r="C2" s="5"/>
      <c r="D2" s="6">
        <v>22000</v>
      </c>
      <c r="E2" s="6"/>
      <c r="F2" s="8">
        <f>SUM('[1]Payments 2016-17'!$I$313,'[1]Payments 2016-17'!$I$330)</f>
        <v>13232</v>
      </c>
      <c r="H2" s="8">
        <f>SUM(D2-F2)</f>
        <v>8768</v>
      </c>
    </row>
    <row r="3" spans="1:8" ht="15">
      <c r="A3" s="3"/>
      <c r="B3" s="4" t="s">
        <v>15</v>
      </c>
      <c r="C3" s="5"/>
      <c r="D3" s="6">
        <v>3300</v>
      </c>
      <c r="E3" s="6"/>
      <c r="F3" s="8">
        <f>SUM('[1]Payments 2016-17'!$J$228,'[1]Payments 2016-17'!$J$237)</f>
        <v>505.53999999999996</v>
      </c>
      <c r="H3" s="8">
        <f aca="true" t="shared" si="0" ref="H3:H58">SUM(D3-F3)</f>
        <v>2794.46</v>
      </c>
    </row>
    <row r="4" spans="1:8" ht="15">
      <c r="A4" s="3"/>
      <c r="B4" s="4" t="s">
        <v>6</v>
      </c>
      <c r="C4" s="5"/>
      <c r="D4" s="6">
        <v>1800</v>
      </c>
      <c r="E4" s="6"/>
      <c r="F4" s="8">
        <f>SUM('[1]Payments 2016-17'!$K$33,'[1]Payments 2016-17'!$K$40,'[1]Payments 2016-17'!$K$44,'[1]Payments 2016-17'!$K$49,'[1]Payments 2016-17'!$K$51,'[1]Payments 2016-17'!$K$56,'[1]Payments 2016-17'!$K$62)</f>
        <v>1872.42</v>
      </c>
      <c r="H4" s="8">
        <f t="shared" si="0"/>
        <v>-72.42000000000007</v>
      </c>
    </row>
    <row r="5" spans="1:8" ht="15">
      <c r="A5" s="3"/>
      <c r="B5" s="4" t="s">
        <v>14</v>
      </c>
      <c r="C5" s="5"/>
      <c r="D5" s="6">
        <v>2200</v>
      </c>
      <c r="E5" s="6"/>
      <c r="F5" s="8">
        <f>SUM('[1]Payments 2016-17'!$L$278,'[1]Payments 2016-17'!$L$298)</f>
        <v>1519.35</v>
      </c>
      <c r="H5" s="8">
        <f t="shared" si="0"/>
        <v>680.6500000000001</v>
      </c>
    </row>
    <row r="6" spans="1:8" ht="15">
      <c r="A6" s="3"/>
      <c r="B6" s="4" t="s">
        <v>1</v>
      </c>
      <c r="C6" s="5"/>
      <c r="D6" s="6">
        <v>1000</v>
      </c>
      <c r="E6" s="6"/>
      <c r="H6" s="8">
        <f t="shared" si="0"/>
        <v>1000</v>
      </c>
    </row>
    <row r="7" spans="1:8" ht="15">
      <c r="A7" s="3"/>
      <c r="B7" s="4" t="s">
        <v>2</v>
      </c>
      <c r="C7" s="5"/>
      <c r="D7" s="6">
        <v>3000</v>
      </c>
      <c r="E7" s="6"/>
      <c r="F7" s="8">
        <f>SUM('[1]Payments 2016-17'!$N$278,'[1]Payments 2016-17'!$N$280,'[1]Payments 2016-17'!$N$283,'[1]Payments 2016-17'!$N$294)</f>
        <v>2688.1899999999996</v>
      </c>
      <c r="H7" s="8">
        <f t="shared" si="0"/>
        <v>311.8100000000004</v>
      </c>
    </row>
    <row r="8" spans="1:10" ht="15">
      <c r="A8" s="3"/>
      <c r="B8" s="4" t="s">
        <v>42</v>
      </c>
      <c r="C8" s="5"/>
      <c r="D8" s="6">
        <v>4500</v>
      </c>
      <c r="E8" s="6"/>
      <c r="H8" s="8">
        <f t="shared" si="0"/>
        <v>4500</v>
      </c>
      <c r="J8" s="8">
        <v>17800</v>
      </c>
    </row>
    <row r="9" spans="1:10" ht="15">
      <c r="A9" s="3"/>
      <c r="B9" s="4" t="s">
        <v>7</v>
      </c>
      <c r="C9" s="5"/>
      <c r="D9" s="6">
        <v>0</v>
      </c>
      <c r="E9" s="6"/>
      <c r="H9" s="8">
        <f t="shared" si="0"/>
        <v>0</v>
      </c>
      <c r="J9" s="8">
        <v>6300</v>
      </c>
    </row>
    <row r="10" spans="1:8" ht="15">
      <c r="A10" s="3"/>
      <c r="B10" s="4" t="s">
        <v>50</v>
      </c>
      <c r="C10" s="5"/>
      <c r="D10" s="6">
        <v>4500</v>
      </c>
      <c r="E10" s="6"/>
      <c r="F10" s="8">
        <f>SUM('[1]Payments 2016-17'!$Q$313,'[1]Payments 2016-17'!$Q$316,'[1]Payments 2016-17'!$Q$345,'[1]Payments 2016-17'!$Q$346)</f>
        <v>2490.48</v>
      </c>
      <c r="H10" s="8">
        <f t="shared" si="0"/>
        <v>2009.52</v>
      </c>
    </row>
    <row r="11" spans="1:8" ht="15">
      <c r="A11" s="3"/>
      <c r="B11" s="4" t="s">
        <v>20</v>
      </c>
      <c r="C11" s="5"/>
      <c r="D11" s="6">
        <v>4500</v>
      </c>
      <c r="E11" s="6"/>
      <c r="H11" s="8">
        <f t="shared" si="0"/>
        <v>4500</v>
      </c>
    </row>
    <row r="12" spans="1:8" ht="15">
      <c r="A12" s="3"/>
      <c r="B12" s="4" t="s">
        <v>3</v>
      </c>
      <c r="C12" s="5"/>
      <c r="D12" s="6">
        <v>3000</v>
      </c>
      <c r="E12" s="6"/>
      <c r="F12" s="8">
        <f>SUM('[1]Payments 2016-17'!$S$278,'[1]Payments 2016-17'!$S$290,'[1]Payments 2016-17'!$S$307)</f>
        <v>1200</v>
      </c>
      <c r="H12" s="8">
        <f t="shared" si="0"/>
        <v>1800</v>
      </c>
    </row>
    <row r="13" spans="1:10" ht="15">
      <c r="A13" s="3"/>
      <c r="B13" s="4" t="s">
        <v>19</v>
      </c>
      <c r="C13" s="5"/>
      <c r="D13" s="6">
        <v>600</v>
      </c>
      <c r="E13" s="6"/>
      <c r="H13" s="8">
        <f t="shared" si="0"/>
        <v>600</v>
      </c>
      <c r="J13" s="8">
        <v>400</v>
      </c>
    </row>
    <row r="14" spans="1:8" ht="15">
      <c r="A14" s="3"/>
      <c r="B14" s="4" t="s">
        <v>5</v>
      </c>
      <c r="C14" s="5"/>
      <c r="D14" s="6">
        <v>1000</v>
      </c>
      <c r="E14" s="6"/>
      <c r="F14" s="8">
        <f>SUM('[1]Payments 2016-17'!$U$313,'[1]Payments 2016-17'!$U$323)</f>
        <v>89.55</v>
      </c>
      <c r="H14" s="8">
        <f t="shared" si="0"/>
        <v>910.45</v>
      </c>
    </row>
    <row r="15" spans="1:8" ht="15">
      <c r="A15" s="3"/>
      <c r="B15" s="4" t="s">
        <v>51</v>
      </c>
      <c r="C15" s="5"/>
      <c r="D15" s="6">
        <v>28000</v>
      </c>
      <c r="E15" s="6"/>
      <c r="F15" s="8">
        <f>SUM('[1]Payments 2016-17'!$V$278,'[1]Payments 2016-17'!$V$290,'[1]Payments 2016-17'!$V$307)</f>
        <v>14460.679999999998</v>
      </c>
      <c r="H15" s="8">
        <f t="shared" si="0"/>
        <v>13539.320000000002</v>
      </c>
    </row>
    <row r="16" spans="1:8" ht="15">
      <c r="A16" s="3"/>
      <c r="B16" s="4" t="s">
        <v>11</v>
      </c>
      <c r="C16" s="5"/>
      <c r="D16" s="6">
        <v>3000</v>
      </c>
      <c r="E16" s="6"/>
      <c r="F16" s="8">
        <f>SUM('[1]Payments 2016-17'!$W$313,'[1]Payments 2016-17'!$W$317,'[1]Payments 2016-17'!$W$319,'[1]Payments 2016-17'!$W$332)</f>
        <v>2695.2100000000005</v>
      </c>
      <c r="H16" s="8">
        <f t="shared" si="0"/>
        <v>304.7899999999995</v>
      </c>
    </row>
    <row r="17" spans="1:8" ht="15">
      <c r="A17" s="3"/>
      <c r="B17" s="4" t="s">
        <v>13</v>
      </c>
      <c r="C17" s="5"/>
      <c r="D17" s="6">
        <v>1500</v>
      </c>
      <c r="E17" s="6"/>
      <c r="F17" s="8">
        <f>SUM('[1]Payments 2016-17'!$X$313,'[1]Payments 2016-17'!$X$320)</f>
        <v>690.2400000000001</v>
      </c>
      <c r="H17" s="8">
        <f t="shared" si="0"/>
        <v>809.7599999999999</v>
      </c>
    </row>
    <row r="18" spans="1:8" ht="15">
      <c r="A18" s="3"/>
      <c r="B18" s="4" t="s">
        <v>12</v>
      </c>
      <c r="C18" s="5"/>
      <c r="D18" s="6">
        <v>1750</v>
      </c>
      <c r="E18" s="6"/>
      <c r="F18" s="8">
        <f>SUM('[1]Payments 2016-17'!$Y$278,'[1]Payments 2016-17'!$Y$288,'[1]Payments 2016-17'!$Y$302,'[1]Payments 2016-17'!$Y$304)</f>
        <v>747.9499999999999</v>
      </c>
      <c r="H18" s="8">
        <f t="shared" si="0"/>
        <v>1002.0500000000001</v>
      </c>
    </row>
    <row r="19" spans="1:10" ht="15">
      <c r="A19" s="3"/>
      <c r="B19" s="4" t="s">
        <v>52</v>
      </c>
      <c r="C19" s="5"/>
      <c r="D19" s="6">
        <v>5000</v>
      </c>
      <c r="E19" s="6"/>
      <c r="F19" s="8">
        <f>SUM('[1]Payments 2016-17'!$Z$313,'[1]Payments 2016-17'!$Z$339:$Z$341)</f>
        <v>1800.62</v>
      </c>
      <c r="H19" s="8">
        <f t="shared" si="0"/>
        <v>3199.38</v>
      </c>
      <c r="J19" s="8">
        <v>16870.97</v>
      </c>
    </row>
    <row r="20" spans="1:10" ht="15">
      <c r="A20" s="3"/>
      <c r="B20" s="4" t="s">
        <v>4</v>
      </c>
      <c r="C20" s="5"/>
      <c r="D20" s="6">
        <v>660</v>
      </c>
      <c r="E20" s="6"/>
      <c r="F20" s="8">
        <f>SUM('[1]Payments 2016-17'!$AA$79)</f>
        <v>2774</v>
      </c>
      <c r="H20" s="8">
        <f t="shared" si="0"/>
        <v>-2114</v>
      </c>
      <c r="J20" s="8">
        <v>2326.9</v>
      </c>
    </row>
    <row r="21" spans="1:8" ht="15">
      <c r="A21" s="3"/>
      <c r="B21" s="4" t="s">
        <v>17</v>
      </c>
      <c r="C21" s="5"/>
      <c r="D21" s="6">
        <v>160000</v>
      </c>
      <c r="E21" s="6"/>
      <c r="F21" s="8">
        <f>SUM('[1]Payments 2016-17'!$AB$278,'[1]Payments 2016-17'!$AB$290,'[1]Payments 2016-17'!$AB$307)</f>
        <v>68573.29</v>
      </c>
      <c r="H21" s="8">
        <f t="shared" si="0"/>
        <v>91426.71</v>
      </c>
    </row>
    <row r="22" spans="1:8" ht="15">
      <c r="A22" s="3"/>
      <c r="B22" s="4" t="s">
        <v>18</v>
      </c>
      <c r="C22" s="5"/>
      <c r="D22" s="6">
        <v>2000</v>
      </c>
      <c r="E22" s="6"/>
      <c r="F22" s="8">
        <f>SUM('[1]Payments 2016-17'!$AC$313,'[1]Payments 2016-17'!$AC$336)</f>
        <v>752.48</v>
      </c>
      <c r="H22" s="8">
        <f t="shared" si="0"/>
        <v>1247.52</v>
      </c>
    </row>
    <row r="23" spans="1:8" ht="15">
      <c r="A23" s="3"/>
      <c r="B23" s="4" t="s">
        <v>22</v>
      </c>
      <c r="C23" s="5"/>
      <c r="D23" s="6">
        <v>1400</v>
      </c>
      <c r="E23" s="6"/>
      <c r="F23" s="8">
        <f>SUM('[1]Payments 2016-17'!$AD$228,'[1]Payments 2016-17'!$AD$263)</f>
        <v>1305</v>
      </c>
      <c r="H23" s="8">
        <f t="shared" si="0"/>
        <v>95</v>
      </c>
    </row>
    <row r="24" spans="1:10" ht="15">
      <c r="A24" s="3"/>
      <c r="B24" s="4" t="s">
        <v>53</v>
      </c>
      <c r="C24" s="5"/>
      <c r="D24" s="6">
        <v>5000</v>
      </c>
      <c r="E24" s="6"/>
      <c r="F24" s="8">
        <f>SUM('[1]Payments 2016-17'!$AE$313,'[1]Payments 2016-17'!$AE$321)</f>
        <v>13160.64</v>
      </c>
      <c r="H24" s="8">
        <f t="shared" si="0"/>
        <v>-8160.639999999999</v>
      </c>
      <c r="J24" s="8">
        <v>13550</v>
      </c>
    </row>
    <row r="25" spans="1:10" ht="15">
      <c r="A25" s="3"/>
      <c r="B25" s="4" t="s">
        <v>10</v>
      </c>
      <c r="C25" s="5"/>
      <c r="D25" s="6">
        <v>10000</v>
      </c>
      <c r="E25" s="6"/>
      <c r="F25" s="8">
        <f>SUM('[1]Payments 2016-17'!$AF$313,'[1]Payments 2016-17'!$AF$327:$AF$328,'[1]Payments 2016-17'!$AF$342)</f>
        <v>2155.7</v>
      </c>
      <c r="H25" s="8">
        <f t="shared" si="0"/>
        <v>7844.3</v>
      </c>
      <c r="J25" s="8">
        <v>9100</v>
      </c>
    </row>
    <row r="26" spans="1:8" ht="15">
      <c r="A26" s="3"/>
      <c r="B26" s="4" t="s">
        <v>16</v>
      </c>
      <c r="C26" s="5"/>
      <c r="D26" s="6">
        <v>7500</v>
      </c>
      <c r="E26" s="6"/>
      <c r="H26" s="8">
        <f t="shared" si="0"/>
        <v>7500</v>
      </c>
    </row>
    <row r="27" spans="1:9" ht="15">
      <c r="A27" s="3"/>
      <c r="B27" s="4"/>
      <c r="C27" s="5"/>
      <c r="D27" s="6"/>
      <c r="E27" s="6">
        <f>SUM(D2:D26)</f>
        <v>277210</v>
      </c>
      <c r="G27" s="10">
        <f>SUM(F2:F26)</f>
        <v>132713.34</v>
      </c>
      <c r="I27" s="11">
        <f>SUM(H2:H26)</f>
        <v>144496.66</v>
      </c>
    </row>
    <row r="28" spans="1:10" ht="15">
      <c r="A28" s="3" t="s">
        <v>21</v>
      </c>
      <c r="B28" s="4" t="s">
        <v>23</v>
      </c>
      <c r="C28" s="5"/>
      <c r="D28" s="6">
        <v>20000</v>
      </c>
      <c r="E28" s="6"/>
      <c r="F28" s="8">
        <f>SUM('[1]Payments 2016-17'!$AH$313,'[1]Payments 2016-17'!$AH$318)</f>
        <v>11950</v>
      </c>
      <c r="H28" s="8">
        <f t="shared" si="0"/>
        <v>8050</v>
      </c>
      <c r="I28" s="12"/>
      <c r="J28" s="8">
        <v>7125</v>
      </c>
    </row>
    <row r="29" spans="1:9" ht="15">
      <c r="A29" s="3"/>
      <c r="B29" s="4" t="s">
        <v>24</v>
      </c>
      <c r="C29" s="5"/>
      <c r="D29" s="6">
        <v>10000</v>
      </c>
      <c r="E29" s="6"/>
      <c r="F29" s="8">
        <f>SUM('[1]Payments 2016-17'!$AI$228,'[1]Payments 2016-17'!$AI$254)</f>
        <v>10000</v>
      </c>
      <c r="H29" s="8">
        <f t="shared" si="0"/>
        <v>0</v>
      </c>
      <c r="I29" s="12"/>
    </row>
    <row r="30" spans="1:8" ht="15">
      <c r="A30" s="3"/>
      <c r="B30" s="4" t="s">
        <v>8</v>
      </c>
      <c r="C30" s="5"/>
      <c r="D30" s="6">
        <v>2000</v>
      </c>
      <c r="E30" s="6"/>
      <c r="F30" s="8">
        <f>SUM('[1]Payments 2016-17'!$AJ$313,'[1]Payments 2016-17'!$AJ$324:$AJ$325,'[1]Payments 2016-17'!$AJ$329,'[1]Payments 2016-17'!$AJ$340)</f>
        <v>1015.15</v>
      </c>
      <c r="H30" s="8">
        <f>SUM(D30-F30)</f>
        <v>984.85</v>
      </c>
    </row>
    <row r="31" spans="1:9" ht="15">
      <c r="A31" s="3"/>
      <c r="B31" s="4"/>
      <c r="C31" s="5"/>
      <c r="D31" s="6"/>
      <c r="E31" s="6">
        <f>SUM(D28:D30)</f>
        <v>32000</v>
      </c>
      <c r="G31" s="10">
        <f>SUM(F28:F30)</f>
        <v>22965.15</v>
      </c>
      <c r="I31" s="11">
        <f>SUM(H28:H30)</f>
        <v>9034.85</v>
      </c>
    </row>
    <row r="32" spans="1:10" ht="15">
      <c r="A32" s="3" t="s">
        <v>25</v>
      </c>
      <c r="B32" s="4" t="s">
        <v>54</v>
      </c>
      <c r="C32" s="5"/>
      <c r="D32" s="6">
        <v>20000</v>
      </c>
      <c r="E32" s="6"/>
      <c r="F32" s="8">
        <f>SUM('[1]Payments 2016-17'!$AK$228,'[1]Payments 2016-17'!$AK$231,'[1]Payments 2016-17'!$AK$245,'[1]Payments 2016-17'!$AK$268)</f>
        <v>42021.27</v>
      </c>
      <c r="H32" s="8">
        <f t="shared" si="0"/>
        <v>-22021.269999999997</v>
      </c>
      <c r="I32" s="12"/>
      <c r="J32" s="8">
        <v>10490.28</v>
      </c>
    </row>
    <row r="33" spans="1:9" ht="15">
      <c r="A33" s="3"/>
      <c r="B33" s="4" t="s">
        <v>55</v>
      </c>
      <c r="C33" s="5"/>
      <c r="D33" s="6">
        <v>5000</v>
      </c>
      <c r="E33" s="6"/>
      <c r="H33" s="8">
        <f t="shared" si="0"/>
        <v>5000</v>
      </c>
      <c r="I33" s="12"/>
    </row>
    <row r="34" spans="1:10" ht="15">
      <c r="A34" s="3"/>
      <c r="B34" s="4" t="s">
        <v>56</v>
      </c>
      <c r="C34" s="5"/>
      <c r="D34" s="6">
        <v>20000</v>
      </c>
      <c r="E34" s="6"/>
      <c r="F34" s="8">
        <f>'[1]Payments 2016-17'!$AM$63</f>
        <v>7500</v>
      </c>
      <c r="H34" s="8">
        <f t="shared" si="0"/>
        <v>12500</v>
      </c>
      <c r="I34" s="12"/>
      <c r="J34" s="8">
        <v>608</v>
      </c>
    </row>
    <row r="35" spans="1:9" ht="15">
      <c r="A35" s="3"/>
      <c r="B35" s="4" t="s">
        <v>57</v>
      </c>
      <c r="C35" s="5"/>
      <c r="D35" s="6">
        <v>1200</v>
      </c>
      <c r="E35" s="6"/>
      <c r="F35" s="8">
        <f>'[1]Payments 2016-17'!$AN$145</f>
        <v>1200</v>
      </c>
      <c r="H35" s="8">
        <f t="shared" si="0"/>
        <v>0</v>
      </c>
      <c r="I35" s="12"/>
    </row>
    <row r="36" spans="1:10" ht="15">
      <c r="A36" s="3"/>
      <c r="B36" s="4" t="s">
        <v>58</v>
      </c>
      <c r="C36" s="5"/>
      <c r="D36" s="6">
        <v>45000</v>
      </c>
      <c r="E36" s="6"/>
      <c r="F36" s="8">
        <f>SUM('[1]Payments 2016-17'!$AO$293)</f>
        <v>20448</v>
      </c>
      <c r="H36" s="8">
        <f t="shared" si="0"/>
        <v>24552</v>
      </c>
      <c r="I36" s="12"/>
      <c r="J36" s="8">
        <v>2683.23</v>
      </c>
    </row>
    <row r="37" spans="1:10" ht="15">
      <c r="A37" s="3"/>
      <c r="B37" s="4" t="s">
        <v>59</v>
      </c>
      <c r="C37" s="5"/>
      <c r="D37" s="6">
        <v>15000</v>
      </c>
      <c r="E37" s="6"/>
      <c r="F37" s="8">
        <f>'[1]Payments 2016-17'!$AP$291</f>
        <v>500</v>
      </c>
      <c r="H37" s="8">
        <f t="shared" si="0"/>
        <v>14500</v>
      </c>
      <c r="I37" s="12"/>
      <c r="J37" s="8">
        <v>1177.95</v>
      </c>
    </row>
    <row r="38" spans="1:9" ht="15">
      <c r="A38" s="3"/>
      <c r="B38" s="4" t="s">
        <v>60</v>
      </c>
      <c r="C38" s="5"/>
      <c r="D38" s="6">
        <v>1000</v>
      </c>
      <c r="E38" s="6"/>
      <c r="F38" s="8">
        <f>SUM('[1]Payments 2016-17'!$AQ$102)</f>
        <v>500</v>
      </c>
      <c r="H38" s="8">
        <f t="shared" si="0"/>
        <v>500</v>
      </c>
      <c r="I38" s="12"/>
    </row>
    <row r="39" spans="1:9" ht="15">
      <c r="A39" s="3"/>
      <c r="B39" s="4" t="s">
        <v>61</v>
      </c>
      <c r="C39" s="5"/>
      <c r="D39" s="6">
        <v>4500</v>
      </c>
      <c r="E39" s="6"/>
      <c r="F39" s="8">
        <f>SUM('[1]Payments 2016-17'!$AR$313,'[1]Payments 2016-17'!$AR$322)</f>
        <v>840</v>
      </c>
      <c r="H39" s="8">
        <f t="shared" si="0"/>
        <v>3660</v>
      </c>
      <c r="I39" s="12"/>
    </row>
    <row r="40" spans="1:9" ht="15">
      <c r="A40" s="3"/>
      <c r="B40" s="4" t="s">
        <v>62</v>
      </c>
      <c r="C40" s="5"/>
      <c r="D40" s="6">
        <v>5000</v>
      </c>
      <c r="E40" s="6"/>
      <c r="H40" s="8">
        <f t="shared" si="0"/>
        <v>5000</v>
      </c>
      <c r="I40" s="12"/>
    </row>
    <row r="41" spans="1:10" ht="15">
      <c r="A41" s="3"/>
      <c r="B41" s="4" t="s">
        <v>26</v>
      </c>
      <c r="C41" s="5"/>
      <c r="D41" s="6">
        <v>2000</v>
      </c>
      <c r="E41" s="6"/>
      <c r="F41" s="8">
        <f>SUM('[1]Payments 2016-17'!$AT$313,'[1]Payments 2016-17'!$AT$331,'[1]Payments 2016-17'!$AT$337:$AT$338)</f>
        <v>7728</v>
      </c>
      <c r="H41" s="8">
        <f t="shared" si="0"/>
        <v>-5728</v>
      </c>
      <c r="I41" s="12"/>
      <c r="J41" s="8">
        <v>13815</v>
      </c>
    </row>
    <row r="42" spans="1:9" ht="15">
      <c r="A42" s="3"/>
      <c r="B42" s="4" t="s">
        <v>63</v>
      </c>
      <c r="C42" s="5"/>
      <c r="D42" s="6">
        <v>5000</v>
      </c>
      <c r="E42" s="6"/>
      <c r="F42" s="8">
        <f>SUM('[1]Payments 2016-17'!$AU$313,'[1]Payments 2016-17'!$AU$343:$AU$344)</f>
        <v>3842.5</v>
      </c>
      <c r="H42" s="8">
        <f t="shared" si="0"/>
        <v>1157.5</v>
      </c>
      <c r="I42" s="12"/>
    </row>
    <row r="43" spans="1:9" ht="15">
      <c r="A43" s="3"/>
      <c r="B43" s="4" t="s">
        <v>64</v>
      </c>
      <c r="C43" s="5"/>
      <c r="D43" s="6">
        <v>14500</v>
      </c>
      <c r="E43" s="6"/>
      <c r="F43" s="8">
        <f>SUM('[1]Payments 2016-17'!$AV$278,'[1]Payments 2016-17'!$AV$284)</f>
        <v>5800</v>
      </c>
      <c r="H43" s="8">
        <f t="shared" si="0"/>
        <v>8700</v>
      </c>
      <c r="I43" s="12"/>
    </row>
    <row r="44" spans="1:9" ht="15">
      <c r="A44" s="3"/>
      <c r="B44" s="4" t="s">
        <v>65</v>
      </c>
      <c r="C44" s="5"/>
      <c r="D44" s="6">
        <v>5500</v>
      </c>
      <c r="E44" s="6"/>
      <c r="H44" s="8">
        <f t="shared" si="0"/>
        <v>5500</v>
      </c>
      <c r="I44" s="28" t="s">
        <v>89</v>
      </c>
    </row>
    <row r="45" spans="1:9" ht="15">
      <c r="A45" s="3"/>
      <c r="B45" s="4"/>
      <c r="C45" s="5"/>
      <c r="D45" s="6"/>
      <c r="E45" s="6">
        <f>SUM(D32:D44)</f>
        <v>143700</v>
      </c>
      <c r="G45" s="10">
        <f>SUM(F32:F44)</f>
        <v>90379.76999999999</v>
      </c>
      <c r="I45" s="11">
        <f>SUM(H32:H44)</f>
        <v>53320.23</v>
      </c>
    </row>
    <row r="46" spans="1:10" ht="15">
      <c r="A46" s="3" t="s">
        <v>32</v>
      </c>
      <c r="B46" s="4" t="s">
        <v>33</v>
      </c>
      <c r="C46" s="5"/>
      <c r="D46" s="6">
        <v>35000</v>
      </c>
      <c r="E46" s="6"/>
      <c r="F46" s="8">
        <f>SUM('[1]Payments 2016-17'!$AX$278,'[1]Payments 2016-17'!$AX$309)</f>
        <v>1583.14</v>
      </c>
      <c r="H46" s="8">
        <f>SUM(D46-F46)</f>
        <v>33416.86</v>
      </c>
      <c r="I46" s="12"/>
      <c r="J46" s="8">
        <v>57181.95</v>
      </c>
    </row>
    <row r="47" spans="1:9" ht="15">
      <c r="A47" s="3"/>
      <c r="B47" s="4" t="s">
        <v>66</v>
      </c>
      <c r="C47" s="5"/>
      <c r="D47" s="6">
        <v>7000</v>
      </c>
      <c r="E47" s="6"/>
      <c r="F47" s="8">
        <f>SUM('[1]Payments 2016-17'!$AY$313,'[1]Payments 2016-17'!$AY$316,'[1]Payments 2016-17'!$AY$335)</f>
        <v>1683.11</v>
      </c>
      <c r="H47" s="8">
        <f>SUM(D47-F47)</f>
        <v>5316.89</v>
      </c>
      <c r="I47" s="12"/>
    </row>
    <row r="48" spans="1:9" ht="15">
      <c r="A48" s="3"/>
      <c r="B48" s="4" t="s">
        <v>67</v>
      </c>
      <c r="C48" s="5"/>
      <c r="D48" s="6">
        <v>2600</v>
      </c>
      <c r="E48" s="6"/>
      <c r="F48" s="8">
        <f>SUM('[1]Payments 2016-17'!$AZ$228,'[1]Payments 2016-17'!$AZ$259,'[1]Payments 2016-17'!$AZ$260,'[1]Payments 2016-17'!$AZ$261,'[1]Payments 2016-17'!$AZ$262,'[1]Payments 2016-17'!$AZ$265,'[1]Payments 2016-17'!$AZ$272)</f>
        <v>2359.48</v>
      </c>
      <c r="H48" s="8">
        <f>SUM(D48-F48)</f>
        <v>240.51999999999998</v>
      </c>
      <c r="I48" s="12"/>
    </row>
    <row r="49" spans="1:9" ht="15">
      <c r="A49" s="3"/>
      <c r="B49" s="4"/>
      <c r="C49" s="5"/>
      <c r="D49" s="6"/>
      <c r="E49" s="6">
        <f>SUM(D46:D48)</f>
        <v>44600</v>
      </c>
      <c r="G49" s="10">
        <f>SUM(F46:F48)</f>
        <v>5625.73</v>
      </c>
      <c r="I49" s="11">
        <f>SUM(H46:H48)</f>
        <v>38974.27</v>
      </c>
    </row>
    <row r="50" spans="1:9" ht="15">
      <c r="A50" s="3" t="s">
        <v>27</v>
      </c>
      <c r="B50" s="4" t="s">
        <v>28</v>
      </c>
      <c r="C50" s="5"/>
      <c r="D50" s="6">
        <v>15000</v>
      </c>
      <c r="E50" s="6"/>
      <c r="F50" s="8">
        <f>SUM('[1]Payments 2016-17'!$BA$313,'[1]Payments 2016-17'!$BA$333:$BA$335)</f>
        <v>15282.37</v>
      </c>
      <c r="H50" s="8">
        <f t="shared" si="0"/>
        <v>-282.3700000000008</v>
      </c>
      <c r="I50" s="12"/>
    </row>
    <row r="51" spans="1:9" ht="15">
      <c r="A51" s="3"/>
      <c r="B51" s="4" t="s">
        <v>29</v>
      </c>
      <c r="C51" s="5"/>
      <c r="D51" s="6">
        <v>3500</v>
      </c>
      <c r="E51" s="6"/>
      <c r="F51" s="8">
        <f>SUM('[1]Payments 2016-17'!$BB$278,'[1]Payments 2016-17'!$BB$281)</f>
        <v>2276.67</v>
      </c>
      <c r="H51" s="8">
        <f t="shared" si="0"/>
        <v>1223.33</v>
      </c>
      <c r="I51" s="12"/>
    </row>
    <row r="52" spans="1:10" ht="15">
      <c r="A52" s="3"/>
      <c r="B52" s="4" t="s">
        <v>43</v>
      </c>
      <c r="C52" s="5"/>
      <c r="D52" s="6">
        <v>25000</v>
      </c>
      <c r="E52" s="6"/>
      <c r="F52" s="8">
        <f>SUM('[1]Payments 2016-17'!$BC$228,'[1]Payments 2016-17'!$BC$242)</f>
        <v>33591.15</v>
      </c>
      <c r="H52" s="8">
        <f t="shared" si="0"/>
        <v>-8591.150000000001</v>
      </c>
      <c r="I52" s="12"/>
      <c r="J52" s="8">
        <v>26793.28</v>
      </c>
    </row>
    <row r="53" spans="1:9" ht="15">
      <c r="A53" s="3"/>
      <c r="B53" s="4" t="s">
        <v>30</v>
      </c>
      <c r="C53" s="5"/>
      <c r="D53" s="6">
        <v>20500</v>
      </c>
      <c r="E53" s="6"/>
      <c r="H53" s="8">
        <f t="shared" si="0"/>
        <v>20500</v>
      </c>
      <c r="I53" s="12"/>
    </row>
    <row r="54" spans="1:10" ht="15">
      <c r="A54" s="3"/>
      <c r="B54" s="4" t="s">
        <v>44</v>
      </c>
      <c r="C54" s="5"/>
      <c r="D54" s="6">
        <v>10000</v>
      </c>
      <c r="E54" s="6"/>
      <c r="F54" s="8">
        <f>SUM('[1]Payments 2016-17'!$BE$233)</f>
        <v>5700</v>
      </c>
      <c r="H54" s="8">
        <f t="shared" si="0"/>
        <v>4300</v>
      </c>
      <c r="I54" s="12"/>
      <c r="J54" s="8">
        <v>27517.84</v>
      </c>
    </row>
    <row r="55" spans="1:10" ht="15">
      <c r="A55" s="3"/>
      <c r="B55" s="4" t="s">
        <v>31</v>
      </c>
      <c r="C55" s="5"/>
      <c r="D55" s="6">
        <v>5000</v>
      </c>
      <c r="E55" s="6"/>
      <c r="H55" s="8">
        <f t="shared" si="0"/>
        <v>5000</v>
      </c>
      <c r="I55" s="12"/>
      <c r="J55" s="8">
        <v>118465.61</v>
      </c>
    </row>
    <row r="56" spans="1:9" ht="15">
      <c r="A56" s="3"/>
      <c r="B56" s="4" t="s">
        <v>68</v>
      </c>
      <c r="C56" s="5"/>
      <c r="D56" s="6">
        <v>20000</v>
      </c>
      <c r="E56" s="6"/>
      <c r="F56" s="8">
        <f>'[1]Payments 2016-17'!$BG$326</f>
        <v>250</v>
      </c>
      <c r="H56" s="8">
        <f t="shared" si="0"/>
        <v>19750</v>
      </c>
      <c r="I56" s="12"/>
    </row>
    <row r="57" spans="1:9" ht="15">
      <c r="A57" s="3"/>
      <c r="B57" s="4" t="s">
        <v>69</v>
      </c>
      <c r="C57" s="5"/>
      <c r="D57" s="6">
        <v>10000</v>
      </c>
      <c r="E57" s="6"/>
      <c r="H57" s="8">
        <f t="shared" si="0"/>
        <v>10000</v>
      </c>
      <c r="I57" s="12"/>
    </row>
    <row r="58" spans="1:9" ht="15">
      <c r="A58" s="3"/>
      <c r="B58" s="4" t="s">
        <v>70</v>
      </c>
      <c r="C58" s="5"/>
      <c r="D58" s="6">
        <v>5000</v>
      </c>
      <c r="E58" s="6"/>
      <c r="H58" s="8">
        <f t="shared" si="0"/>
        <v>5000</v>
      </c>
      <c r="I58" s="12"/>
    </row>
    <row r="59" spans="1:9" ht="15">
      <c r="A59" s="3"/>
      <c r="B59" s="4"/>
      <c r="C59" s="5"/>
      <c r="D59" s="6"/>
      <c r="E59" s="6">
        <f>SUM(D50:D58)</f>
        <v>114000</v>
      </c>
      <c r="G59" s="10">
        <f>SUM(F50:F59)</f>
        <v>57100.19</v>
      </c>
      <c r="I59" s="11">
        <f>SUM(H50:H58)</f>
        <v>56899.81</v>
      </c>
    </row>
    <row r="60" spans="1:9" ht="15">
      <c r="A60" s="3" t="s">
        <v>34</v>
      </c>
      <c r="B60" s="4"/>
      <c r="C60" s="5"/>
      <c r="D60" s="6"/>
      <c r="E60" s="6">
        <f>SUM(E27:E59)</f>
        <v>611510</v>
      </c>
      <c r="F60" s="14" t="s">
        <v>41</v>
      </c>
      <c r="G60" s="6">
        <f>SUM(G27:G59)</f>
        <v>308784.18</v>
      </c>
      <c r="I60" s="11">
        <f>SUM(E60-G60)</f>
        <v>302725.82</v>
      </c>
    </row>
    <row r="61" spans="1:5" ht="15">
      <c r="A61" s="3"/>
      <c r="B61" s="4"/>
      <c r="C61" s="5"/>
      <c r="D61" s="6"/>
      <c r="E61" s="6"/>
    </row>
    <row r="62" spans="1:5" ht="15">
      <c r="A62" s="3"/>
      <c r="B62" s="4"/>
      <c r="C62" s="5"/>
      <c r="D62" s="6"/>
      <c r="E62" s="6"/>
    </row>
    <row r="63" spans="1:5" ht="15">
      <c r="A63" s="3" t="s">
        <v>38</v>
      </c>
      <c r="B63" s="4"/>
      <c r="C63" s="5"/>
      <c r="D63" s="6"/>
      <c r="E63" s="6"/>
    </row>
    <row r="64" spans="1:6" ht="15">
      <c r="A64" s="3"/>
      <c r="B64" s="4" t="s">
        <v>35</v>
      </c>
      <c r="C64" s="5"/>
      <c r="D64" s="6">
        <v>384439</v>
      </c>
      <c r="E64" s="6"/>
      <c r="F64" s="8">
        <f>SUM('[1]Receipts 2016-17'!$E$7,'[1]Receipts 2016-17'!$E$61)</f>
        <v>384439</v>
      </c>
    </row>
    <row r="65" spans="1:6" ht="15">
      <c r="A65" s="3"/>
      <c r="B65" s="4" t="s">
        <v>71</v>
      </c>
      <c r="C65" s="5"/>
      <c r="D65" s="6">
        <v>22381</v>
      </c>
      <c r="E65" s="6"/>
      <c r="F65" s="8">
        <f>SUM('[1]Receipts 2016-17'!$E$8,'[1]Receipts 2016-17'!$E$62)</f>
        <v>22381</v>
      </c>
    </row>
    <row r="66" spans="1:6" ht="15">
      <c r="A66" s="3"/>
      <c r="B66" s="4" t="s">
        <v>32</v>
      </c>
      <c r="C66" s="5"/>
      <c r="D66" s="6">
        <v>9000</v>
      </c>
      <c r="E66" s="6"/>
      <c r="F66" s="8">
        <f>SUM('[1]Receipts 2016-17'!$F$69,'[1]Receipts 2016-17'!$F$81)</f>
        <v>96.93</v>
      </c>
    </row>
    <row r="67" spans="1:5" ht="15">
      <c r="A67" s="3"/>
      <c r="B67" s="4" t="s">
        <v>67</v>
      </c>
      <c r="C67" s="5"/>
      <c r="D67" s="6">
        <v>2600</v>
      </c>
      <c r="E67" s="6"/>
    </row>
    <row r="68" spans="1:5" ht="15">
      <c r="A68" s="3"/>
      <c r="B68" s="4" t="s">
        <v>72</v>
      </c>
      <c r="C68" s="5"/>
      <c r="D68" s="6">
        <v>60000</v>
      </c>
      <c r="E68" s="6"/>
    </row>
    <row r="69" spans="1:5" ht="15">
      <c r="A69" s="3"/>
      <c r="B69" s="4" t="s">
        <v>73</v>
      </c>
      <c r="C69" s="5"/>
      <c r="D69" s="6">
        <v>5000</v>
      </c>
      <c r="E69" s="6"/>
    </row>
    <row r="70" spans="1:5" ht="15">
      <c r="A70" s="3"/>
      <c r="B70" s="4" t="s">
        <v>74</v>
      </c>
      <c r="C70" s="5"/>
      <c r="D70" s="6">
        <v>5000</v>
      </c>
      <c r="E70" s="6"/>
    </row>
    <row r="71" spans="1:6" ht="15">
      <c r="A71" s="3"/>
      <c r="B71" s="4" t="s">
        <v>75</v>
      </c>
      <c r="C71" s="5"/>
      <c r="D71" s="6">
        <v>1000</v>
      </c>
      <c r="E71" s="6"/>
      <c r="F71" s="8">
        <v>5156.25</v>
      </c>
    </row>
    <row r="72" spans="1:6" ht="15">
      <c r="A72" s="3"/>
      <c r="B72" s="4" t="s">
        <v>82</v>
      </c>
      <c r="C72" s="5"/>
      <c r="D72" s="6"/>
      <c r="E72" s="6"/>
      <c r="F72" s="8">
        <f>SUM('[1]Receipts 2016-17'!$J$9,'[1]Receipts 2016-17'!$J$10,'[1]Receipts 2016-17'!$J$12,'[1]Receipts 2016-17'!$J$14,'[1]Receipts 2016-17'!$J$18,'[1]Receipts 2016-17'!$J$19,'[1]Receipts 2016-17'!$J$21,'[1]Receipts 2016-17'!$J$22,'[1]Receipts 2016-17'!$J$23,'[1]Receipts 2016-17'!$J$25,'[1]Receipts 2016-17'!$J$26,'[1]Receipts 2016-17'!$J$27,'[1]Receipts 2016-17'!$J$28,'[1]Receipts 2016-17'!$J$32:$J$39,'[1]Receipts 2016-17'!$J$41:$J$43)</f>
        <v>1190</v>
      </c>
    </row>
    <row r="73" spans="1:6" ht="15">
      <c r="A73" s="3"/>
      <c r="B73" s="4" t="s">
        <v>83</v>
      </c>
      <c r="C73" s="5"/>
      <c r="D73" s="6"/>
      <c r="E73" s="6"/>
      <c r="F73" s="8">
        <f>'[1]Receipts 2016-17'!$J$11</f>
        <v>50</v>
      </c>
    </row>
    <row r="74" spans="1:6" ht="15">
      <c r="A74" s="3"/>
      <c r="B74" s="4" t="s">
        <v>84</v>
      </c>
      <c r="C74" s="5"/>
      <c r="D74" s="6"/>
      <c r="E74" s="6"/>
      <c r="F74" s="8">
        <f>'[1]Receipts 2016-17'!$J$20</f>
        <v>1500</v>
      </c>
    </row>
    <row r="75" spans="1:6" ht="15">
      <c r="A75" s="3"/>
      <c r="B75" s="4" t="s">
        <v>85</v>
      </c>
      <c r="C75" s="5"/>
      <c r="D75" s="6"/>
      <c r="E75" s="6"/>
      <c r="F75" s="8">
        <v>5000</v>
      </c>
    </row>
    <row r="76" spans="1:6" ht="15">
      <c r="A76" s="3"/>
      <c r="B76" s="4" t="s">
        <v>91</v>
      </c>
      <c r="C76" s="5"/>
      <c r="D76" s="6"/>
      <c r="E76" s="6"/>
      <c r="F76" s="8">
        <v>500</v>
      </c>
    </row>
    <row r="77" spans="1:6" ht="15">
      <c r="A77" s="3"/>
      <c r="B77" s="4" t="s">
        <v>92</v>
      </c>
      <c r="C77" s="5"/>
      <c r="D77" s="6"/>
      <c r="E77" s="6"/>
      <c r="F77" s="8">
        <v>133.93</v>
      </c>
    </row>
    <row r="78" spans="1:6" ht="15">
      <c r="A78" s="3"/>
      <c r="B78" s="29" t="s">
        <v>94</v>
      </c>
      <c r="C78" s="5"/>
      <c r="D78" s="6"/>
      <c r="E78" s="6"/>
      <c r="F78" s="8">
        <f>SUM('[1]Receipts 2016-17'!$J$63,'[1]Receipts 2016-17'!$J$64,'[1]Receipts 2016-17'!$J$65,'[1]Receipts 2016-17'!$J$71,'[1]Receipts 2016-17'!$J$72,'[1]Receipts 2016-17'!$J$73,'[1]Receipts 2016-17'!$J$74,'[1]Receipts 2016-17'!$J$75,'[1]Receipts 2016-17'!$J$76,'[1]Receipts 2016-17'!$J$78,'[1]Receipts 2016-17'!$J$79,'[1]Receipts 2016-17'!$J$80,'[1]Receipts 2016-17'!$J$82)</f>
        <v>350</v>
      </c>
    </row>
    <row r="79" spans="1:8" ht="15">
      <c r="A79" s="3"/>
      <c r="B79" s="4"/>
      <c r="C79" s="5"/>
      <c r="D79" s="6"/>
      <c r="E79" s="6"/>
      <c r="F79" s="17" t="s">
        <v>76</v>
      </c>
      <c r="G79" s="11">
        <f>SUM(F64:F78)</f>
        <v>420797.11</v>
      </c>
      <c r="H79" s="25"/>
    </row>
    <row r="80" spans="1:5" ht="15">
      <c r="A80" s="3" t="s">
        <v>45</v>
      </c>
      <c r="B80" s="4"/>
      <c r="C80" s="5"/>
      <c r="D80" s="6">
        <v>122090</v>
      </c>
      <c r="E80" s="6"/>
    </row>
    <row r="81" spans="1:5" ht="15">
      <c r="A81" s="3"/>
      <c r="B81" s="4"/>
      <c r="C81" s="5"/>
      <c r="D81" s="6"/>
      <c r="E81" s="6">
        <f>SUM(D64:D80)</f>
        <v>611510</v>
      </c>
    </row>
    <row r="82" spans="1:8" ht="15">
      <c r="A82" s="12" t="s">
        <v>97</v>
      </c>
      <c r="B82" s="13"/>
      <c r="C82" s="13"/>
      <c r="D82" s="13"/>
      <c r="E82" s="13"/>
      <c r="F82" s="11"/>
      <c r="G82" s="11"/>
      <c r="H82" s="12"/>
    </row>
    <row r="83" spans="1:8" ht="15">
      <c r="A83" s="12"/>
      <c r="B83" s="12"/>
      <c r="C83" s="12"/>
      <c r="D83" s="12"/>
      <c r="E83" s="12"/>
      <c r="F83" s="11"/>
      <c r="G83" s="11"/>
      <c r="H83" s="12"/>
    </row>
    <row r="84" spans="1:8" ht="15">
      <c r="A84" s="12" t="s">
        <v>39</v>
      </c>
      <c r="B84" s="12"/>
      <c r="C84" s="12"/>
      <c r="D84" s="12"/>
      <c r="E84" s="12"/>
      <c r="F84" s="11"/>
      <c r="G84" s="11">
        <v>291617.71</v>
      </c>
      <c r="H84" s="12"/>
    </row>
    <row r="85" spans="1:8" ht="15">
      <c r="A85" s="12" t="s">
        <v>77</v>
      </c>
      <c r="B85" s="12"/>
      <c r="C85" s="12"/>
      <c r="D85" s="12"/>
      <c r="E85" s="12"/>
      <c r="F85" s="11"/>
      <c r="G85" s="11">
        <v>151750</v>
      </c>
      <c r="H85" s="12"/>
    </row>
    <row r="86" spans="1:8" ht="15">
      <c r="A86" s="12" t="s">
        <v>40</v>
      </c>
      <c r="B86" s="12"/>
      <c r="C86" s="12"/>
      <c r="D86" s="12"/>
      <c r="E86" s="12"/>
      <c r="F86" s="14" t="s">
        <v>79</v>
      </c>
      <c r="G86" s="11">
        <v>426255.99</v>
      </c>
      <c r="H86" s="12"/>
    </row>
    <row r="87" spans="1:7" ht="15">
      <c r="A87" s="12" t="s">
        <v>78</v>
      </c>
      <c r="G87" s="11">
        <v>10000</v>
      </c>
    </row>
    <row r="88" spans="6:10" s="15" customFormat="1" ht="12.75">
      <c r="F88" s="16"/>
      <c r="G88" s="16"/>
      <c r="J88" s="8"/>
    </row>
    <row r="90" spans="1:10" ht="15">
      <c r="A90" s="18" t="s">
        <v>98</v>
      </c>
      <c r="B90" s="18"/>
      <c r="C90" s="18"/>
      <c r="D90" s="18"/>
      <c r="E90" s="18"/>
      <c r="F90" s="19"/>
      <c r="G90" s="19"/>
      <c r="H90" s="18"/>
      <c r="I90" s="18"/>
      <c r="J90" s="20"/>
    </row>
    <row r="91" spans="1:10" ht="15">
      <c r="A91" s="18"/>
      <c r="B91" s="18"/>
      <c r="C91" s="18"/>
      <c r="D91" s="18"/>
      <c r="E91" s="18"/>
      <c r="F91" s="19"/>
      <c r="G91" s="19"/>
      <c r="H91" s="18"/>
      <c r="I91" s="18" t="s">
        <v>80</v>
      </c>
      <c r="J91" s="20"/>
    </row>
    <row r="92" spans="1:10" ht="15">
      <c r="A92" s="21" t="s">
        <v>100</v>
      </c>
      <c r="B92" s="21"/>
      <c r="C92" s="21"/>
      <c r="D92" s="21"/>
      <c r="E92" s="21"/>
      <c r="F92" s="22"/>
      <c r="G92" s="22"/>
      <c r="H92" s="21"/>
      <c r="I92" s="21"/>
      <c r="J92" s="22"/>
    </row>
    <row r="93" spans="1:10" ht="15">
      <c r="A93" s="15"/>
      <c r="B93" s="15"/>
      <c r="C93" s="15"/>
      <c r="D93" s="15"/>
      <c r="E93" s="15"/>
      <c r="F93" s="16"/>
      <c r="G93" s="16"/>
      <c r="H93" s="21" t="s">
        <v>81</v>
      </c>
      <c r="I93" s="21"/>
      <c r="J93" s="16"/>
    </row>
    <row r="94" spans="1:10" ht="15">
      <c r="A94" s="23" t="s">
        <v>95</v>
      </c>
      <c r="B94" s="23"/>
      <c r="C94" s="23"/>
      <c r="D94" s="23"/>
      <c r="E94" s="23"/>
      <c r="F94" s="24"/>
      <c r="G94" s="24"/>
      <c r="H94" s="23"/>
      <c r="I94" s="23"/>
      <c r="J94" s="24"/>
    </row>
    <row r="95" spans="1:10" ht="15">
      <c r="A95" s="15"/>
      <c r="B95" s="15"/>
      <c r="C95" s="15"/>
      <c r="D95" s="15"/>
      <c r="E95" s="15"/>
      <c r="F95" s="15"/>
      <c r="G95" s="23" t="s">
        <v>99</v>
      </c>
      <c r="H95" s="15"/>
      <c r="I95" s="16"/>
      <c r="J95" s="16"/>
    </row>
    <row r="96" ht="15">
      <c r="A96" s="27" t="s">
        <v>90</v>
      </c>
    </row>
    <row r="97" spans="1:10" ht="15">
      <c r="A97" s="15" t="s">
        <v>86</v>
      </c>
      <c r="B97" s="15"/>
      <c r="C97" s="15"/>
      <c r="D97" s="15"/>
      <c r="E97" s="15"/>
      <c r="F97" s="16"/>
      <c r="G97" s="16"/>
      <c r="H97" s="15"/>
      <c r="I97" s="15"/>
      <c r="J97" s="16"/>
    </row>
    <row r="98" spans="1:10" ht="15">
      <c r="A98" s="15" t="s">
        <v>93</v>
      </c>
      <c r="B98" s="15"/>
      <c r="C98" s="15"/>
      <c r="D98" s="15"/>
      <c r="E98" s="15"/>
      <c r="F98" s="16"/>
      <c r="G98" s="16"/>
      <c r="H98" s="15"/>
      <c r="I98" s="15"/>
      <c r="J98" s="16"/>
    </row>
    <row r="99" spans="1:7" ht="15">
      <c r="A99" s="26" t="s">
        <v>87</v>
      </c>
      <c r="B99" s="1"/>
      <c r="C99" s="1"/>
      <c r="D99" s="1"/>
      <c r="E99" s="1"/>
      <c r="G99" s="8"/>
    </row>
    <row r="100" spans="1:7" ht="15">
      <c r="A100" s="15" t="s">
        <v>88</v>
      </c>
      <c r="B100" s="1"/>
      <c r="C100" s="1"/>
      <c r="D100" s="1"/>
      <c r="E100" s="1"/>
      <c r="G100" s="8"/>
    </row>
  </sheetData>
  <sheetProtection/>
  <printOptions gridLines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  <headerFooter>
    <oddHeader>&amp;CBudget monitoring statement 2016-2017 to 31 October 2016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Allerdale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Atherton, Judith</dc:creator>
  <cp:keywords/>
  <dc:description/>
  <cp:lastModifiedBy>Atherton, Judith</cp:lastModifiedBy>
  <cp:lastPrinted>2016-11-09T10:19:23Z</cp:lastPrinted>
  <dcterms:created xsi:type="dcterms:W3CDTF">2014-05-08T12:00:40Z</dcterms:created>
  <dcterms:modified xsi:type="dcterms:W3CDTF">2016-11-15T09:12:08Z</dcterms:modified>
  <cp:category/>
  <cp:version/>
  <cp:contentType/>
  <cp:contentStatus/>
</cp:coreProperties>
</file>