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<sst xmlns="http://schemas.openxmlformats.org/spreadsheetml/2006/main" count="107" uniqueCount="105">
  <si>
    <t>FPE</t>
  </si>
  <si>
    <t>Car Park</t>
  </si>
  <si>
    <t>Civic Functions</t>
  </si>
  <si>
    <t>Mayoral Allowance</t>
  </si>
  <si>
    <t>Robes</t>
  </si>
  <si>
    <t>Mayoral Travel</t>
  </si>
  <si>
    <t>Annual Meeting</t>
  </si>
  <si>
    <t>Elections</t>
  </si>
  <si>
    <t>Member Development</t>
  </si>
  <si>
    <t>Accommodation</t>
  </si>
  <si>
    <t>Town Hall Development</t>
  </si>
  <si>
    <t>Office general</t>
  </si>
  <si>
    <t>Printing &amp; stationery</t>
  </si>
  <si>
    <t>Postage</t>
  </si>
  <si>
    <t>Audit fees</t>
  </si>
  <si>
    <t>Advertising civic/employment</t>
  </si>
  <si>
    <t>Website &amp; newsletter</t>
  </si>
  <si>
    <t>Salaries</t>
  </si>
  <si>
    <t>Staff Training</t>
  </si>
  <si>
    <t>Mayoral benches</t>
  </si>
  <si>
    <t>Insurance</t>
  </si>
  <si>
    <t>P&amp;R</t>
  </si>
  <si>
    <t>Subscriptions</t>
  </si>
  <si>
    <t>Community Development</t>
  </si>
  <si>
    <t>Community Information facilities</t>
  </si>
  <si>
    <t>Culture</t>
  </si>
  <si>
    <t>Promoting Workington</t>
  </si>
  <si>
    <t>Environment</t>
  </si>
  <si>
    <t>Workington in Bloom - Displays</t>
  </si>
  <si>
    <t>W/ton in Bloom Development Grants</t>
  </si>
  <si>
    <t>Workington Nature Partnership</t>
  </si>
  <si>
    <t>Back Lane Environmental Improvement</t>
  </si>
  <si>
    <t>Allotments</t>
  </si>
  <si>
    <t>Allotments Development</t>
  </si>
  <si>
    <t>TOTAL EXPENDITURE</t>
  </si>
  <si>
    <t>Precept</t>
  </si>
  <si>
    <t>Total</t>
  </si>
  <si>
    <t>Total spent to date</t>
  </si>
  <si>
    <t>INCOME</t>
  </si>
  <si>
    <t>Balance in Current Account HSBC</t>
  </si>
  <si>
    <t>Balance in Investment Account HSBC (Back Lanes)</t>
  </si>
  <si>
    <t>*</t>
  </si>
  <si>
    <t>Election Fund</t>
  </si>
  <si>
    <t>Play Area Development</t>
  </si>
  <si>
    <t>Nature Areas</t>
  </si>
  <si>
    <t>From reserves</t>
  </si>
  <si>
    <t>Budget figure 2016 / 2017</t>
  </si>
  <si>
    <t>Balance remaining 2016/2017</t>
  </si>
  <si>
    <t>Total remaining 2016/2017</t>
  </si>
  <si>
    <t xml:space="preserve">Carried over Committed </t>
  </si>
  <si>
    <t>Fleet</t>
  </si>
  <si>
    <t>NI and Pensions</t>
  </si>
  <si>
    <t>Repairs and renewals</t>
  </si>
  <si>
    <t>Telecoms and IT</t>
  </si>
  <si>
    <t>Festivals</t>
  </si>
  <si>
    <t>Youth sport</t>
  </si>
  <si>
    <t xml:space="preserve">Heritage </t>
  </si>
  <si>
    <t xml:space="preserve">Town Band </t>
  </si>
  <si>
    <t>Christmas lights</t>
  </si>
  <si>
    <t>Christmas festival</t>
  </si>
  <si>
    <t>Remembrance</t>
  </si>
  <si>
    <t>Town Centre Music</t>
  </si>
  <si>
    <t>Twinning</t>
  </si>
  <si>
    <t>Community Grants</t>
  </si>
  <si>
    <t>Fun Days</t>
  </si>
  <si>
    <t>Arts promotion</t>
  </si>
  <si>
    <t>Allotments Running</t>
  </si>
  <si>
    <t>Allotments Water</t>
  </si>
  <si>
    <t>Vulcan Park Development</t>
  </si>
  <si>
    <t>Harrington Marina Development</t>
  </si>
  <si>
    <t>Additional improvements</t>
  </si>
  <si>
    <t>CTSG</t>
  </si>
  <si>
    <t>ABC Parks grant</t>
  </si>
  <si>
    <t>Grants</t>
  </si>
  <si>
    <t>Dividends</t>
  </si>
  <si>
    <t>Car park</t>
  </si>
  <si>
    <t>**</t>
  </si>
  <si>
    <t>Balance in Local Authorities' Property Fund with CCLA</t>
  </si>
  <si>
    <t>Balance in West Cumbria Credit Union</t>
  </si>
  <si>
    <t>***</t>
  </si>
  <si>
    <t>are in/out figures.</t>
  </si>
  <si>
    <t>which are in/out figures.</t>
  </si>
  <si>
    <t xml:space="preserve">Paint the Town Red various pitch fees </t>
  </si>
  <si>
    <t>Paint the Town Red donation Cumb BS</t>
  </si>
  <si>
    <t>Paint the Town Red sponsorship J Edgar &amp; Sons</t>
  </si>
  <si>
    <t>Paint the Town Red sponsorship E.on</t>
  </si>
  <si>
    <r>
      <rPr>
        <b/>
        <sz val="9"/>
        <color indexed="8"/>
        <rFont val="Arial"/>
        <family val="2"/>
      </rPr>
      <t>Culture Festivals</t>
    </r>
    <r>
      <rPr>
        <sz val="9"/>
        <color indexed="8"/>
        <rFont val="Arial"/>
        <family val="2"/>
      </rPr>
      <t xml:space="preserve">: Carried over committed includes £5490.28 allocated to PTTR.  Income for PTTR, incl sponsorship, generated this year </t>
    </r>
  </si>
  <si>
    <t>Revised budget figure 2016-2017</t>
  </si>
  <si>
    <t>Culture Community Service Grants: Minute 16.24; an additional £2000.00 transferred from reserves (increase from £3K to £5K)</t>
  </si>
  <si>
    <t>****</t>
  </si>
  <si>
    <t>**** £4500.00 vired from Arts promotion to Fun Days budget line (decrease from £10K to £5500.00)</t>
  </si>
  <si>
    <t>Paint the Town Red grant ABC</t>
  </si>
  <si>
    <t>Twinning - postage, half meal for VdR guests PTTR</t>
  </si>
  <si>
    <t>amounts to £8240.00 and income, incl sponsorship, of £9545.00 in 2015-2016</t>
  </si>
  <si>
    <t>Christmas festival - various pitches</t>
  </si>
  <si>
    <t>account transfer and £7513.54 dividend from CCLA.</t>
  </si>
  <si>
    <t>Tfr from Invest Acc, pathway to Beckstone School</t>
  </si>
  <si>
    <t>P&amp;R Community Development: Minute PR16.14; an additional £5000.00 transferred from reserves (increase from 20K to 25K)</t>
  </si>
  <si>
    <t>Christmas festival sponsorship Cyclife UK Ltd</t>
  </si>
  <si>
    <t xml:space="preserve">Monies spent to 311216 </t>
  </si>
  <si>
    <t>Balance in Accounts as at 31 December 2016</t>
  </si>
  <si>
    <t>*** The balance in the Investment Account HSBC (Back Lanes) is made up of £116,829.97 Back Lane monies and £300,000.00</t>
  </si>
  <si>
    <t xml:space="preserve">* The total spent to date figure of £450,771.10 does not include VAT, monies relating to the Mayoral Charity or bank transfers which </t>
  </si>
  <si>
    <t>In Bloom donation from Tesco</t>
  </si>
  <si>
    <t xml:space="preserve">** The total received figure of £439,261.93 does not include the VAT repayment, monies relating to the Mayoral Charity or bank transfers,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</si>
</sst>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58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30"/>
      <name val="Arial"/>
      <family val="2"/>
    </font>
    <font>
      <sz val="9"/>
      <color indexed="17"/>
      <name val="Arial"/>
      <family val="2"/>
    </font>
    <font>
      <i/>
      <sz val="10"/>
      <color indexed="8"/>
      <name val="Arial"/>
      <family val="2"/>
    </font>
    <font>
      <sz val="9"/>
      <color indexed="36"/>
      <name val="Arial"/>
      <family val="2"/>
    </font>
    <font>
      <b/>
      <sz val="10"/>
      <color indexed="36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rgb="FF0070C0"/>
      <name val="Arial"/>
      <family val="2"/>
    </font>
    <font>
      <sz val="9"/>
      <color rgb="FF00B050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7030A0"/>
      <name val="Arial"/>
      <family val="2"/>
    </font>
    <font>
      <b/>
      <sz val="10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2" fontId="47" fillId="0" borderId="0" xfId="0" applyNumberFormat="1" applyFont="1" applyAlignment="1">
      <alignment wrapText="1"/>
    </xf>
    <xf numFmtId="2" fontId="47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/>
    </xf>
    <xf numFmtId="2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2" fontId="48" fillId="0" borderId="0" xfId="0" applyNumberFormat="1" applyFont="1" applyAlignment="1">
      <alignment horizontal="right"/>
    </xf>
    <xf numFmtId="0" fontId="49" fillId="0" borderId="0" xfId="0" applyFont="1" applyAlignment="1">
      <alignment/>
    </xf>
    <xf numFmtId="2" fontId="49" fillId="0" borderId="0" xfId="0" applyNumberFormat="1" applyFont="1" applyAlignment="1">
      <alignment/>
    </xf>
    <xf numFmtId="2" fontId="47" fillId="0" borderId="0" xfId="0" applyNumberFormat="1" applyFont="1" applyAlignment="1">
      <alignment horizontal="right"/>
    </xf>
    <xf numFmtId="0" fontId="50" fillId="0" borderId="0" xfId="0" applyFont="1" applyAlignment="1">
      <alignment/>
    </xf>
    <xf numFmtId="2" fontId="50" fillId="0" borderId="0" xfId="0" applyNumberFormat="1" applyFont="1" applyAlignment="1">
      <alignment/>
    </xf>
    <xf numFmtId="2" fontId="51" fillId="0" borderId="0" xfId="0" applyNumberFormat="1" applyFont="1" applyAlignment="1">
      <alignment/>
    </xf>
    <xf numFmtId="0" fontId="52" fillId="0" borderId="0" xfId="0" applyFont="1" applyAlignment="1">
      <alignment/>
    </xf>
    <xf numFmtId="2" fontId="52" fillId="0" borderId="0" xfId="0" applyNumberFormat="1" applyFont="1" applyAlignment="1">
      <alignment/>
    </xf>
    <xf numFmtId="0" fontId="53" fillId="0" borderId="0" xfId="0" applyFont="1" applyAlignment="1">
      <alignment/>
    </xf>
    <xf numFmtId="2" fontId="53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3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shbook%202016%20-%2017-Workingt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pts 2016-17"/>
      <sheetName val="VAT RTN"/>
      <sheetName val="Payments 2016-17"/>
      <sheetName val="SCHEDULE of Payments"/>
      <sheetName val="BUDGET MONITOR"/>
      <sheetName val="PETTY CASH"/>
      <sheetName val="Compatibility Report"/>
    </sheetNames>
    <sheetDataSet>
      <sheetData sheetId="0">
        <row r="7">
          <cell r="E7">
            <v>192219.5</v>
          </cell>
        </row>
        <row r="8">
          <cell r="E8">
            <v>11190.5</v>
          </cell>
        </row>
        <row r="9">
          <cell r="J9">
            <v>65</v>
          </cell>
        </row>
        <row r="10">
          <cell r="J10">
            <v>40</v>
          </cell>
        </row>
        <row r="11">
          <cell r="J11">
            <v>50</v>
          </cell>
        </row>
        <row r="12">
          <cell r="J12">
            <v>30</v>
          </cell>
        </row>
        <row r="14">
          <cell r="J14">
            <v>40</v>
          </cell>
        </row>
        <row r="18">
          <cell r="J18">
            <v>65</v>
          </cell>
        </row>
        <row r="19">
          <cell r="J19">
            <v>30</v>
          </cell>
        </row>
        <row r="20">
          <cell r="J20">
            <v>1500</v>
          </cell>
        </row>
        <row r="21">
          <cell r="J21">
            <v>30</v>
          </cell>
        </row>
        <row r="22">
          <cell r="J22">
            <v>80</v>
          </cell>
        </row>
        <row r="23">
          <cell r="J23">
            <v>50</v>
          </cell>
        </row>
        <row r="25">
          <cell r="J25">
            <v>35</v>
          </cell>
        </row>
        <row r="26">
          <cell r="J26">
            <v>60</v>
          </cell>
        </row>
        <row r="27">
          <cell r="J27">
            <v>100</v>
          </cell>
        </row>
        <row r="28">
          <cell r="J28">
            <v>40</v>
          </cell>
        </row>
        <row r="32">
          <cell r="J32">
            <v>30</v>
          </cell>
        </row>
        <row r="33">
          <cell r="J33">
            <v>40</v>
          </cell>
        </row>
        <row r="34">
          <cell r="J34">
            <v>60</v>
          </cell>
        </row>
        <row r="35">
          <cell r="J35">
            <v>30</v>
          </cell>
        </row>
        <row r="36">
          <cell r="J36">
            <v>65</v>
          </cell>
        </row>
        <row r="37">
          <cell r="J37">
            <v>50</v>
          </cell>
        </row>
        <row r="38">
          <cell r="J38">
            <v>20</v>
          </cell>
        </row>
        <row r="39">
          <cell r="J39">
            <v>100</v>
          </cell>
        </row>
        <row r="41">
          <cell r="J41">
            <v>65</v>
          </cell>
        </row>
        <row r="42">
          <cell r="J42">
            <v>35</v>
          </cell>
        </row>
        <row r="43">
          <cell r="J43">
            <v>30</v>
          </cell>
        </row>
        <row r="61">
          <cell r="E61">
            <v>192219.5</v>
          </cell>
        </row>
        <row r="62">
          <cell r="E62">
            <v>11190.5</v>
          </cell>
        </row>
        <row r="99">
          <cell r="H99">
            <v>7000</v>
          </cell>
        </row>
      </sheetData>
      <sheetData sheetId="2">
        <row r="33">
          <cell r="K33">
            <v>0</v>
          </cell>
        </row>
        <row r="40">
          <cell r="K40">
            <v>3.33</v>
          </cell>
        </row>
        <row r="44">
          <cell r="K44">
            <v>35</v>
          </cell>
        </row>
        <row r="49">
          <cell r="K49">
            <v>565</v>
          </cell>
        </row>
        <row r="51">
          <cell r="K51">
            <v>79</v>
          </cell>
        </row>
        <row r="56">
          <cell r="K56">
            <v>690.09</v>
          </cell>
        </row>
        <row r="62">
          <cell r="K62">
            <v>500</v>
          </cell>
        </row>
        <row r="79">
          <cell r="AA79">
            <v>2774</v>
          </cell>
        </row>
        <row r="145">
          <cell r="AN145">
            <v>1200</v>
          </cell>
        </row>
        <row r="228">
          <cell r="AI228">
            <v>5000</v>
          </cell>
        </row>
        <row r="233">
          <cell r="BE233">
            <v>5700</v>
          </cell>
        </row>
        <row r="254">
          <cell r="AI254">
            <v>5000</v>
          </cell>
        </row>
        <row r="278">
          <cell r="BB278">
            <v>2250</v>
          </cell>
        </row>
        <row r="281">
          <cell r="BB281">
            <v>26.67</v>
          </cell>
        </row>
        <row r="313">
          <cell r="AE313">
            <v>12725.4</v>
          </cell>
        </row>
        <row r="321">
          <cell r="AE321">
            <v>435.24</v>
          </cell>
        </row>
        <row r="349">
          <cell r="L349">
            <v>1519.35</v>
          </cell>
          <cell r="AD349">
            <v>1305</v>
          </cell>
          <cell r="AF349">
            <v>2155.7</v>
          </cell>
          <cell r="AH349">
            <v>11950</v>
          </cell>
          <cell r="AK349">
            <v>42021.27</v>
          </cell>
          <cell r="AM349">
            <v>7500</v>
          </cell>
          <cell r="AV349">
            <v>5800</v>
          </cell>
          <cell r="AZ349">
            <v>2359.4800000000005</v>
          </cell>
          <cell r="BA349">
            <v>15282.37</v>
          </cell>
          <cell r="BC349">
            <v>33591.15</v>
          </cell>
          <cell r="BG349">
            <v>250</v>
          </cell>
        </row>
        <row r="353">
          <cell r="AS353">
            <v>5000</v>
          </cell>
        </row>
        <row r="354">
          <cell r="AF354">
            <v>189</v>
          </cell>
        </row>
        <row r="357">
          <cell r="BC357">
            <v>1480</v>
          </cell>
        </row>
        <row r="362">
          <cell r="BC362">
            <v>93</v>
          </cell>
        </row>
        <row r="363">
          <cell r="AD363">
            <v>90.12</v>
          </cell>
        </row>
        <row r="364">
          <cell r="AM364">
            <v>1670</v>
          </cell>
        </row>
        <row r="366">
          <cell r="AL366">
            <v>150</v>
          </cell>
        </row>
        <row r="368">
          <cell r="L368">
            <v>219.35</v>
          </cell>
        </row>
        <row r="370">
          <cell r="AH370">
            <v>5000</v>
          </cell>
        </row>
        <row r="372">
          <cell r="BF372">
            <v>5000</v>
          </cell>
        </row>
        <row r="373">
          <cell r="AF373">
            <v>200</v>
          </cell>
        </row>
        <row r="375">
          <cell r="AZ375">
            <v>58.87</v>
          </cell>
        </row>
        <row r="376">
          <cell r="AZ376">
            <v>375.79</v>
          </cell>
        </row>
        <row r="380">
          <cell r="BD380">
            <v>20000</v>
          </cell>
        </row>
        <row r="381">
          <cell r="BD381">
            <v>500</v>
          </cell>
        </row>
        <row r="386">
          <cell r="AZ386">
            <v>11.04</v>
          </cell>
        </row>
        <row r="387">
          <cell r="AZ387">
            <v>179.48</v>
          </cell>
        </row>
        <row r="388">
          <cell r="AZ388">
            <v>297.44</v>
          </cell>
        </row>
        <row r="394">
          <cell r="BF394">
            <v>7000</v>
          </cell>
        </row>
        <row r="396">
          <cell r="AZ396">
            <v>46.61</v>
          </cell>
        </row>
        <row r="397">
          <cell r="AM397">
            <v>1000</v>
          </cell>
        </row>
        <row r="399">
          <cell r="AV399">
            <v>31.75</v>
          </cell>
        </row>
        <row r="403">
          <cell r="AV403">
            <v>1835</v>
          </cell>
        </row>
        <row r="405">
          <cell r="BA405">
            <v>840</v>
          </cell>
        </row>
        <row r="406">
          <cell r="AK406">
            <v>50</v>
          </cell>
          <cell r="BG406">
            <v>29.71</v>
          </cell>
        </row>
        <row r="410">
          <cell r="AH410">
            <v>5000</v>
          </cell>
          <cell r="AV410">
            <v>2000</v>
          </cell>
        </row>
        <row r="417">
          <cell r="I417">
            <v>13232</v>
          </cell>
          <cell r="J417">
            <v>850.74</v>
          </cell>
          <cell r="N417">
            <v>3321.2899999999995</v>
          </cell>
          <cell r="Q417">
            <v>2881.2799999999997</v>
          </cell>
          <cell r="S417">
            <v>1500</v>
          </cell>
          <cell r="U417">
            <v>89.55</v>
          </cell>
          <cell r="V417">
            <v>17060.29</v>
          </cell>
          <cell r="W417">
            <v>2704.79</v>
          </cell>
          <cell r="X417">
            <v>901.2000000000002</v>
          </cell>
          <cell r="Y417">
            <v>876.45</v>
          </cell>
          <cell r="Z417">
            <v>1915.1699999999998</v>
          </cell>
          <cell r="AB417">
            <v>81219.45</v>
          </cell>
          <cell r="AC417">
            <v>998.48</v>
          </cell>
          <cell r="AJ417">
            <v>1185.15</v>
          </cell>
          <cell r="AO417">
            <v>34100</v>
          </cell>
          <cell r="AP417">
            <v>3805</v>
          </cell>
          <cell r="AQ417">
            <v>1273.5</v>
          </cell>
          <cell r="AR417">
            <v>840</v>
          </cell>
          <cell r="AT417">
            <v>9568</v>
          </cell>
          <cell r="AU417">
            <v>4142.5</v>
          </cell>
          <cell r="AX417">
            <v>1738.0900000000001</v>
          </cell>
          <cell r="AY417">
            <v>1892.4199999999998</v>
          </cell>
        </row>
        <row r="419">
          <cell r="S419">
            <v>300</v>
          </cell>
          <cell r="V419">
            <v>2570.77</v>
          </cell>
          <cell r="AB419">
            <v>12534.68</v>
          </cell>
        </row>
        <row r="420">
          <cell r="AU420">
            <v>300</v>
          </cell>
        </row>
        <row r="421">
          <cell r="AU421">
            <v>300</v>
          </cell>
        </row>
        <row r="422">
          <cell r="AU422">
            <v>200</v>
          </cell>
        </row>
        <row r="423">
          <cell r="Z423">
            <v>186.5</v>
          </cell>
        </row>
        <row r="424">
          <cell r="N424">
            <v>170.08</v>
          </cell>
        </row>
        <row r="425">
          <cell r="AP425">
            <v>100</v>
          </cell>
        </row>
        <row r="426">
          <cell r="AP426">
            <v>500</v>
          </cell>
        </row>
        <row r="427">
          <cell r="N427">
            <v>135</v>
          </cell>
          <cell r="Y427">
            <v>95</v>
          </cell>
          <cell r="Z427">
            <v>40</v>
          </cell>
        </row>
        <row r="428">
          <cell r="AP428">
            <v>450</v>
          </cell>
        </row>
        <row r="429">
          <cell r="AX429">
            <v>146.31</v>
          </cell>
        </row>
        <row r="430">
          <cell r="AC430">
            <v>109</v>
          </cell>
        </row>
        <row r="431">
          <cell r="Q431">
            <v>150.02</v>
          </cell>
          <cell r="AY431">
            <v>4.73</v>
          </cell>
        </row>
        <row r="432">
          <cell r="AP432">
            <v>200</v>
          </cell>
        </row>
        <row r="433">
          <cell r="AP433">
            <v>250</v>
          </cell>
        </row>
        <row r="434">
          <cell r="AP434">
            <v>5688.32</v>
          </cell>
        </row>
        <row r="435">
          <cell r="AY435">
            <v>630</v>
          </cell>
        </row>
        <row r="436">
          <cell r="U436">
            <v>55</v>
          </cell>
          <cell r="AQ436">
            <v>40</v>
          </cell>
        </row>
        <row r="437">
          <cell r="AG437">
            <v>179</v>
          </cell>
        </row>
        <row r="438">
          <cell r="AP438">
            <v>935</v>
          </cell>
        </row>
        <row r="439">
          <cell r="AP439">
            <v>165</v>
          </cell>
        </row>
        <row r="440">
          <cell r="N440">
            <v>20</v>
          </cell>
        </row>
        <row r="441">
          <cell r="J441">
            <v>630</v>
          </cell>
        </row>
        <row r="442">
          <cell r="W442">
            <v>100</v>
          </cell>
        </row>
        <row r="443">
          <cell r="X443">
            <v>171.36</v>
          </cell>
        </row>
        <row r="444">
          <cell r="AJ444">
            <v>293.32</v>
          </cell>
        </row>
        <row r="445">
          <cell r="R445">
            <v>617.4</v>
          </cell>
        </row>
        <row r="446">
          <cell r="N446">
            <v>30</v>
          </cell>
          <cell r="AX446">
            <v>15</v>
          </cell>
        </row>
        <row r="447">
          <cell r="AJ447">
            <v>11.35</v>
          </cell>
        </row>
        <row r="448">
          <cell r="I448">
            <v>589.75</v>
          </cell>
        </row>
        <row r="451">
          <cell r="AP451">
            <v>1800</v>
          </cell>
        </row>
        <row r="452">
          <cell r="J452">
            <v>149</v>
          </cell>
          <cell r="AT452">
            <v>420</v>
          </cell>
        </row>
        <row r="453">
          <cell r="AR453">
            <v>680</v>
          </cell>
        </row>
        <row r="454">
          <cell r="AP454">
            <v>450</v>
          </cell>
        </row>
        <row r="455">
          <cell r="AP455">
            <v>624</v>
          </cell>
        </row>
        <row r="456">
          <cell r="AO456">
            <v>11562</v>
          </cell>
        </row>
        <row r="457">
          <cell r="AJ457">
            <v>81</v>
          </cell>
        </row>
        <row r="458">
          <cell r="AP458">
            <v>600</v>
          </cell>
        </row>
        <row r="459">
          <cell r="AY459">
            <v>91.17</v>
          </cell>
        </row>
        <row r="460">
          <cell r="Q460">
            <v>240.78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view="pageLayout" workbookViewId="0" topLeftCell="A70">
      <selection activeCell="H85" sqref="H85"/>
    </sheetView>
  </sheetViews>
  <sheetFormatPr defaultColWidth="8.88671875" defaultRowHeight="15"/>
  <cols>
    <col min="2" max="2" width="8.88671875" style="0" customWidth="1"/>
    <col min="4" max="4" width="7.88671875" style="0" customWidth="1"/>
    <col min="5" max="5" width="7.99609375" style="0" customWidth="1"/>
    <col min="6" max="6" width="8.88671875" style="8" customWidth="1"/>
    <col min="7" max="7" width="7.99609375" style="9" customWidth="1"/>
    <col min="8" max="8" width="7.5546875" style="1" customWidth="1"/>
    <col min="9" max="9" width="8.10546875" style="1" customWidth="1"/>
    <col min="10" max="10" width="8.88671875" style="8" customWidth="1"/>
  </cols>
  <sheetData>
    <row r="1" spans="4:10" s="1" customFormat="1" ht="38.25">
      <c r="D1" s="2" t="s">
        <v>46</v>
      </c>
      <c r="E1" s="1" t="s">
        <v>36</v>
      </c>
      <c r="F1" s="7" t="s">
        <v>99</v>
      </c>
      <c r="G1" s="7" t="s">
        <v>37</v>
      </c>
      <c r="H1" s="2" t="s">
        <v>47</v>
      </c>
      <c r="I1" s="2" t="s">
        <v>48</v>
      </c>
      <c r="J1" s="7" t="s">
        <v>49</v>
      </c>
    </row>
    <row r="2" spans="1:8" ht="15">
      <c r="A2" s="3" t="s">
        <v>0</v>
      </c>
      <c r="B2" s="4" t="s">
        <v>9</v>
      </c>
      <c r="C2" s="5"/>
      <c r="D2" s="6">
        <v>22000</v>
      </c>
      <c r="E2" s="6"/>
      <c r="F2" s="8">
        <f>SUM('[1]Payments 2016-17'!$I$417:$I$421,'[1]Payments 2016-17'!$I$448)</f>
        <v>13821.75</v>
      </c>
      <c r="H2" s="8">
        <f>SUM(D2-F2)</f>
        <v>8178.25</v>
      </c>
    </row>
    <row r="3" spans="1:8" ht="15">
      <c r="A3" s="3"/>
      <c r="B3" s="4" t="s">
        <v>15</v>
      </c>
      <c r="C3" s="5"/>
      <c r="D3" s="6">
        <v>3300</v>
      </c>
      <c r="E3" s="6"/>
      <c r="F3" s="8">
        <f>SUM('[1]Payments 2016-17'!$J$417:$J$418,'[1]Payments 2016-17'!$J$441:$J$442,'[1]Payments 2016-17'!$J$452)</f>
        <v>1629.74</v>
      </c>
      <c r="H3" s="8">
        <f aca="true" t="shared" si="0" ref="H3:H58">SUM(D3-F3)</f>
        <v>1670.26</v>
      </c>
    </row>
    <row r="4" spans="1:8" ht="15">
      <c r="A4" s="3"/>
      <c r="B4" s="4" t="s">
        <v>6</v>
      </c>
      <c r="C4" s="5"/>
      <c r="D4" s="6">
        <v>1800</v>
      </c>
      <c r="E4" s="6"/>
      <c r="F4" s="8">
        <f>SUM('[1]Payments 2016-17'!$K$33,'[1]Payments 2016-17'!$K$40,'[1]Payments 2016-17'!$K$44,'[1]Payments 2016-17'!$K$49,'[1]Payments 2016-17'!$K$51,'[1]Payments 2016-17'!$K$56,'[1]Payments 2016-17'!$K$62)</f>
        <v>1872.42</v>
      </c>
      <c r="H4" s="8">
        <f t="shared" si="0"/>
        <v>-72.42000000000007</v>
      </c>
    </row>
    <row r="5" spans="1:8" ht="15">
      <c r="A5" s="3"/>
      <c r="B5" s="4" t="s">
        <v>14</v>
      </c>
      <c r="C5" s="5"/>
      <c r="D5" s="6">
        <v>2200</v>
      </c>
      <c r="E5" s="6"/>
      <c r="F5" s="8">
        <f>SUM('[1]Payments 2016-17'!$L$349,'[1]Payments 2016-17'!$L$368)</f>
        <v>1738.6999999999998</v>
      </c>
      <c r="H5" s="8">
        <f t="shared" si="0"/>
        <v>461.3000000000002</v>
      </c>
    </row>
    <row r="6" spans="1:8" ht="15">
      <c r="A6" s="3"/>
      <c r="B6" s="4" t="s">
        <v>1</v>
      </c>
      <c r="C6" s="5"/>
      <c r="D6" s="6">
        <v>1000</v>
      </c>
      <c r="E6" s="6"/>
      <c r="H6" s="8">
        <f t="shared" si="0"/>
        <v>1000</v>
      </c>
    </row>
    <row r="7" spans="1:8" ht="15">
      <c r="A7" s="3"/>
      <c r="B7" s="4" t="s">
        <v>2</v>
      </c>
      <c r="C7" s="5"/>
      <c r="D7" s="6">
        <v>3000</v>
      </c>
      <c r="E7" s="6"/>
      <c r="F7" s="8">
        <f>SUM('[1]Payments 2016-17'!$N$417:$N$421,'[1]Payments 2016-17'!$N$424:$N$428,'[1]Payments 2016-17'!$N$440:$N$444,'[1]Payments 2016-17'!$N$446:$N$448)</f>
        <v>3676.3699999999994</v>
      </c>
      <c r="H7" s="8">
        <f t="shared" si="0"/>
        <v>-676.3699999999994</v>
      </c>
    </row>
    <row r="8" spans="1:10" ht="15">
      <c r="A8" s="3"/>
      <c r="B8" s="4" t="s">
        <v>42</v>
      </c>
      <c r="C8" s="5"/>
      <c r="D8" s="6">
        <v>4500</v>
      </c>
      <c r="E8" s="6"/>
      <c r="H8" s="8">
        <f t="shared" si="0"/>
        <v>4500</v>
      </c>
      <c r="J8" s="8">
        <v>17800</v>
      </c>
    </row>
    <row r="9" spans="1:10" ht="15">
      <c r="A9" s="3"/>
      <c r="B9" s="4" t="s">
        <v>7</v>
      </c>
      <c r="C9" s="5"/>
      <c r="D9" s="6">
        <v>0</v>
      </c>
      <c r="E9" s="6"/>
      <c r="H9" s="8">
        <f t="shared" si="0"/>
        <v>0</v>
      </c>
      <c r="J9" s="8">
        <v>6300</v>
      </c>
    </row>
    <row r="10" spans="1:8" ht="15">
      <c r="A10" s="3"/>
      <c r="B10" s="4" t="s">
        <v>50</v>
      </c>
      <c r="C10" s="5"/>
      <c r="D10" s="6">
        <v>4500</v>
      </c>
      <c r="E10" s="6"/>
      <c r="F10" s="8">
        <f>SUM('[1]Payments 2016-17'!$Q$417,'[1]Payments 2016-17'!$Q$431,'[1]Payments 2016-17'!$Q$460)</f>
        <v>3272.08</v>
      </c>
      <c r="H10" s="8">
        <f t="shared" si="0"/>
        <v>1227.92</v>
      </c>
    </row>
    <row r="11" spans="1:8" ht="15">
      <c r="A11" s="3"/>
      <c r="B11" s="4" t="s">
        <v>20</v>
      </c>
      <c r="C11" s="5"/>
      <c r="D11" s="6">
        <v>4500</v>
      </c>
      <c r="E11" s="6"/>
      <c r="F11" s="8">
        <f>'[1]Payments 2016-17'!$R$445</f>
        <v>617.4</v>
      </c>
      <c r="H11" s="8">
        <f t="shared" si="0"/>
        <v>3882.6</v>
      </c>
    </row>
    <row r="12" spans="1:8" ht="15">
      <c r="A12" s="3"/>
      <c r="B12" s="4" t="s">
        <v>3</v>
      </c>
      <c r="C12" s="5"/>
      <c r="D12" s="6">
        <v>3000</v>
      </c>
      <c r="E12" s="6"/>
      <c r="F12" s="8">
        <f>SUM('[1]Payments 2016-17'!$S$417,'[1]Payments 2016-17'!$S$419)</f>
        <v>1800</v>
      </c>
      <c r="H12" s="8">
        <f t="shared" si="0"/>
        <v>1200</v>
      </c>
    </row>
    <row r="13" spans="1:10" ht="15">
      <c r="A13" s="3"/>
      <c r="B13" s="4" t="s">
        <v>19</v>
      </c>
      <c r="C13" s="5"/>
      <c r="D13" s="6">
        <v>600</v>
      </c>
      <c r="E13" s="6"/>
      <c r="H13" s="8">
        <f t="shared" si="0"/>
        <v>600</v>
      </c>
      <c r="J13" s="8">
        <v>400</v>
      </c>
    </row>
    <row r="14" spans="1:8" ht="15">
      <c r="A14" s="3"/>
      <c r="B14" s="4" t="s">
        <v>5</v>
      </c>
      <c r="C14" s="5"/>
      <c r="D14" s="6">
        <v>1000</v>
      </c>
      <c r="E14" s="6"/>
      <c r="F14" s="8">
        <f>SUM('[1]Payments 2016-17'!$U$417,'[1]Payments 2016-17'!$U$436)</f>
        <v>144.55</v>
      </c>
      <c r="H14" s="8">
        <f t="shared" si="0"/>
        <v>855.45</v>
      </c>
    </row>
    <row r="15" spans="1:8" ht="15">
      <c r="A15" s="3"/>
      <c r="B15" s="4" t="s">
        <v>51</v>
      </c>
      <c r="C15" s="5"/>
      <c r="D15" s="6">
        <v>28000</v>
      </c>
      <c r="E15" s="6"/>
      <c r="F15" s="8">
        <f>SUM('[1]Payments 2016-17'!$V$417,'[1]Payments 2016-17'!$V$419)</f>
        <v>19631.06</v>
      </c>
      <c r="H15" s="8">
        <f t="shared" si="0"/>
        <v>8368.939999999999</v>
      </c>
    </row>
    <row r="16" spans="1:8" ht="15">
      <c r="A16" s="3"/>
      <c r="B16" s="4" t="s">
        <v>11</v>
      </c>
      <c r="C16" s="5"/>
      <c r="D16" s="6">
        <v>3000</v>
      </c>
      <c r="E16" s="6"/>
      <c r="F16" s="8">
        <f>SUM('[1]Payments 2016-17'!$W$417,'[1]Payments 2016-17'!$W$442)</f>
        <v>2804.79</v>
      </c>
      <c r="H16" s="8">
        <f t="shared" si="0"/>
        <v>195.21000000000004</v>
      </c>
    </row>
    <row r="17" spans="1:8" ht="15">
      <c r="A17" s="3"/>
      <c r="B17" s="4" t="s">
        <v>13</v>
      </c>
      <c r="C17" s="5"/>
      <c r="D17" s="6">
        <v>1500</v>
      </c>
      <c r="E17" s="6"/>
      <c r="F17" s="8">
        <f>SUM('[1]Payments 2016-17'!$X$417,'[1]Payments 2016-17'!$X$443)</f>
        <v>1072.5600000000002</v>
      </c>
      <c r="H17" s="8">
        <f t="shared" si="0"/>
        <v>427.4399999999998</v>
      </c>
    </row>
    <row r="18" spans="1:8" ht="15">
      <c r="A18" s="3"/>
      <c r="B18" s="4" t="s">
        <v>12</v>
      </c>
      <c r="C18" s="5"/>
      <c r="D18" s="6">
        <v>1750</v>
      </c>
      <c r="E18" s="6"/>
      <c r="F18" s="8">
        <f>SUM('[1]Payments 2016-17'!$Y$417:$Y$419,'[1]Payments 2016-17'!$Y$427:$Y$429)</f>
        <v>971.45</v>
      </c>
      <c r="H18" s="8">
        <f t="shared" si="0"/>
        <v>778.55</v>
      </c>
    </row>
    <row r="19" spans="1:10" ht="15">
      <c r="A19" s="3"/>
      <c r="B19" s="4" t="s">
        <v>52</v>
      </c>
      <c r="C19" s="5"/>
      <c r="D19" s="6">
        <v>5000</v>
      </c>
      <c r="E19" s="6"/>
      <c r="F19" s="8">
        <f>SUM('[1]Payments 2016-17'!$Z$417:$Z$418,'[1]Payments 2016-17'!$Z$423:$Z$424,'[1]Payments 2016-17'!$Z$427:$Z$428)</f>
        <v>2141.67</v>
      </c>
      <c r="H19" s="8">
        <f t="shared" si="0"/>
        <v>2858.33</v>
      </c>
      <c r="J19" s="8">
        <v>16870.97</v>
      </c>
    </row>
    <row r="20" spans="1:10" ht="15">
      <c r="A20" s="3"/>
      <c r="B20" s="4" t="s">
        <v>4</v>
      </c>
      <c r="C20" s="5"/>
      <c r="D20" s="6">
        <v>660</v>
      </c>
      <c r="E20" s="6"/>
      <c r="F20" s="8">
        <f>SUM('[1]Payments 2016-17'!$AA$79)</f>
        <v>2774</v>
      </c>
      <c r="H20" s="8">
        <f t="shared" si="0"/>
        <v>-2114</v>
      </c>
      <c r="J20" s="8">
        <v>2326.9</v>
      </c>
    </row>
    <row r="21" spans="1:8" ht="15">
      <c r="A21" s="3"/>
      <c r="B21" s="4" t="s">
        <v>17</v>
      </c>
      <c r="C21" s="5"/>
      <c r="D21" s="6">
        <v>160000</v>
      </c>
      <c r="E21" s="6"/>
      <c r="F21" s="8">
        <f>SUM('[1]Payments 2016-17'!$AB$417:$AB$418,'[1]Payments 2016-17'!$AB$419:$AB$420)</f>
        <v>93754.13</v>
      </c>
      <c r="H21" s="8">
        <f t="shared" si="0"/>
        <v>66245.87</v>
      </c>
    </row>
    <row r="22" spans="1:8" ht="15">
      <c r="A22" s="3"/>
      <c r="B22" s="4" t="s">
        <v>18</v>
      </c>
      <c r="C22" s="5"/>
      <c r="D22" s="6">
        <v>2000</v>
      </c>
      <c r="E22" s="6"/>
      <c r="F22" s="8">
        <f>SUM('[1]Payments 2016-17'!$AC$417:$AC$418,'[1]Payments 2016-17'!$AC$430:$AC$431)</f>
        <v>1107.48</v>
      </c>
      <c r="H22" s="8">
        <f t="shared" si="0"/>
        <v>892.52</v>
      </c>
    </row>
    <row r="23" spans="1:8" ht="15">
      <c r="A23" s="3"/>
      <c r="B23" s="4" t="s">
        <v>22</v>
      </c>
      <c r="C23" s="5"/>
      <c r="D23" s="6">
        <v>1400</v>
      </c>
      <c r="E23" s="6"/>
      <c r="F23" s="8">
        <f>SUM('[1]Payments 2016-17'!$AD$349,'[1]Payments 2016-17'!$AD$363)</f>
        <v>1395.12</v>
      </c>
      <c r="H23" s="8">
        <f t="shared" si="0"/>
        <v>4.880000000000109</v>
      </c>
    </row>
    <row r="24" spans="1:10" ht="15">
      <c r="A24" s="3"/>
      <c r="B24" s="4" t="s">
        <v>53</v>
      </c>
      <c r="C24" s="5"/>
      <c r="D24" s="6">
        <v>5000</v>
      </c>
      <c r="E24" s="6"/>
      <c r="F24" s="8">
        <f>SUM('[1]Payments 2016-17'!$AE$313,'[1]Payments 2016-17'!$AE$321)</f>
        <v>13160.64</v>
      </c>
      <c r="H24" s="8">
        <f t="shared" si="0"/>
        <v>-8160.639999999999</v>
      </c>
      <c r="J24" s="8">
        <v>13550</v>
      </c>
    </row>
    <row r="25" spans="1:10" ht="15">
      <c r="A25" s="3"/>
      <c r="B25" s="4" t="s">
        <v>10</v>
      </c>
      <c r="C25" s="5"/>
      <c r="D25" s="6">
        <v>10000</v>
      </c>
      <c r="E25" s="6"/>
      <c r="F25" s="8">
        <f>SUM('[1]Payments 2016-17'!$AF$349,'[1]Payments 2016-17'!$AF$354,'[1]Payments 2016-17'!$AF$373)</f>
        <v>2544.7</v>
      </c>
      <c r="H25" s="8">
        <f t="shared" si="0"/>
        <v>7455.3</v>
      </c>
      <c r="J25" s="8">
        <v>9100</v>
      </c>
    </row>
    <row r="26" spans="1:8" ht="15">
      <c r="A26" s="3"/>
      <c r="B26" s="4" t="s">
        <v>16</v>
      </c>
      <c r="C26" s="5"/>
      <c r="D26" s="6">
        <v>7500</v>
      </c>
      <c r="E26" s="6"/>
      <c r="F26" s="8">
        <f>'[1]Payments 2016-17'!$AG$437</f>
        <v>179</v>
      </c>
      <c r="H26" s="8">
        <f t="shared" si="0"/>
        <v>7321</v>
      </c>
    </row>
    <row r="27" spans="1:9" ht="15">
      <c r="A27" s="3"/>
      <c r="B27" s="4"/>
      <c r="C27" s="5"/>
      <c r="D27" s="6"/>
      <c r="E27" s="6">
        <f>SUM(D2:D26)</f>
        <v>277210</v>
      </c>
      <c r="G27" s="10">
        <f>SUM(F2:F26)</f>
        <v>170109.61</v>
      </c>
      <c r="I27" s="11">
        <f>SUM(H2:H26)</f>
        <v>107100.39</v>
      </c>
    </row>
    <row r="28" spans="1:10" ht="15">
      <c r="A28" s="3" t="s">
        <v>21</v>
      </c>
      <c r="B28" s="4" t="s">
        <v>23</v>
      </c>
      <c r="C28" s="5"/>
      <c r="D28" s="6">
        <v>25000</v>
      </c>
      <c r="E28" s="6"/>
      <c r="F28" s="8">
        <f>SUM('[1]Payments 2016-17'!$AH$349,'[1]Payments 2016-17'!$AH$370,'[1]Payments 2016-17'!$AH$410)</f>
        <v>21950</v>
      </c>
      <c r="H28" s="8">
        <f t="shared" si="0"/>
        <v>3050</v>
      </c>
      <c r="I28" s="12"/>
      <c r="J28" s="8">
        <v>7125</v>
      </c>
    </row>
    <row r="29" spans="1:9" ht="15">
      <c r="A29" s="3"/>
      <c r="B29" s="4" t="s">
        <v>24</v>
      </c>
      <c r="C29" s="5"/>
      <c r="D29" s="6">
        <v>10000</v>
      </c>
      <c r="E29" s="6"/>
      <c r="F29" s="8">
        <f>SUM('[1]Payments 2016-17'!$AI$228,'[1]Payments 2016-17'!$AI$254)</f>
        <v>10000</v>
      </c>
      <c r="H29" s="8">
        <f t="shared" si="0"/>
        <v>0</v>
      </c>
      <c r="I29" s="12"/>
    </row>
    <row r="30" spans="1:8" ht="15">
      <c r="A30" s="3"/>
      <c r="B30" s="4" t="s">
        <v>8</v>
      </c>
      <c r="C30" s="5"/>
      <c r="D30" s="6">
        <v>2000</v>
      </c>
      <c r="E30" s="6"/>
      <c r="F30" s="8">
        <f>SUM('[1]Payments 2016-17'!$AJ$417:$AJ$418,'[1]Payments 2016-17'!$AJ$444:$AJ$445,'[1]Payments 2016-17'!$AJ$447:$AJ$448,'[1]Payments 2016-17'!$AJ$457)</f>
        <v>1570.82</v>
      </c>
      <c r="H30" s="8">
        <f>SUM(D30-F30)</f>
        <v>429.18000000000006</v>
      </c>
    </row>
    <row r="31" spans="1:9" ht="15">
      <c r="A31" s="3"/>
      <c r="B31" s="4"/>
      <c r="C31" s="5"/>
      <c r="D31" s="6"/>
      <c r="E31" s="6">
        <f>SUM(D28:D30)</f>
        <v>37000</v>
      </c>
      <c r="G31" s="10">
        <f>SUM(F28:F30)</f>
        <v>33520.82</v>
      </c>
      <c r="I31" s="11">
        <f>SUM(H28:H30)</f>
        <v>3479.1800000000003</v>
      </c>
    </row>
    <row r="32" spans="1:10" ht="15">
      <c r="A32" s="3" t="s">
        <v>25</v>
      </c>
      <c r="B32" s="4" t="s">
        <v>54</v>
      </c>
      <c r="C32" s="5"/>
      <c r="D32" s="6">
        <v>20000</v>
      </c>
      <c r="E32" s="6"/>
      <c r="F32" s="8">
        <f>SUM('[1]Payments 2016-17'!$AK$349,'[1]Payments 2016-17'!$AK$406)</f>
        <v>42071.27</v>
      </c>
      <c r="H32" s="8">
        <f t="shared" si="0"/>
        <v>-22071.269999999997</v>
      </c>
      <c r="I32" s="12"/>
      <c r="J32" s="8">
        <v>10490.28</v>
      </c>
    </row>
    <row r="33" spans="1:9" ht="15">
      <c r="A33" s="3"/>
      <c r="B33" s="4" t="s">
        <v>55</v>
      </c>
      <c r="C33" s="5"/>
      <c r="D33" s="6">
        <v>5000</v>
      </c>
      <c r="E33" s="6"/>
      <c r="F33" s="8">
        <f>'[1]Payments 2016-17'!$AL$366</f>
        <v>150</v>
      </c>
      <c r="H33" s="8">
        <f t="shared" si="0"/>
        <v>4850</v>
      </c>
      <c r="I33" s="12"/>
    </row>
    <row r="34" spans="1:10" ht="15">
      <c r="A34" s="3"/>
      <c r="B34" s="4" t="s">
        <v>56</v>
      </c>
      <c r="C34" s="5"/>
      <c r="D34" s="6">
        <v>20000</v>
      </c>
      <c r="E34" s="6"/>
      <c r="F34" s="8">
        <f>SUM('[1]Payments 2016-17'!$AJ$385,'[1]Payments 2016-17'!$AM$349,'[1]Payments 2016-17'!$AM$364,'[1]Payments 2016-17'!$AM$397)</f>
        <v>10170</v>
      </c>
      <c r="H34" s="8">
        <f t="shared" si="0"/>
        <v>9830</v>
      </c>
      <c r="I34" s="12"/>
      <c r="J34" s="8">
        <v>608</v>
      </c>
    </row>
    <row r="35" spans="1:9" ht="15">
      <c r="A35" s="3"/>
      <c r="B35" s="4" t="s">
        <v>57</v>
      </c>
      <c r="C35" s="5"/>
      <c r="D35" s="6">
        <v>1200</v>
      </c>
      <c r="E35" s="6"/>
      <c r="F35" s="8">
        <f>'[1]Payments 2016-17'!$AN$145</f>
        <v>1200</v>
      </c>
      <c r="H35" s="8">
        <f t="shared" si="0"/>
        <v>0</v>
      </c>
      <c r="I35" s="12"/>
    </row>
    <row r="36" spans="1:10" ht="15">
      <c r="A36" s="3"/>
      <c r="B36" s="4" t="s">
        <v>58</v>
      </c>
      <c r="C36" s="5"/>
      <c r="D36" s="6">
        <v>45000</v>
      </c>
      <c r="E36" s="6"/>
      <c r="F36" s="8">
        <f>SUM('[1]Payments 2016-17'!$AO$417:$AO$420,'[1]Payments 2016-17'!$AO$456)</f>
        <v>45662</v>
      </c>
      <c r="H36" s="8">
        <f t="shared" si="0"/>
        <v>-662</v>
      </c>
      <c r="I36" s="12"/>
      <c r="J36" s="8">
        <v>2683.23</v>
      </c>
    </row>
    <row r="37" spans="1:10" ht="15">
      <c r="A37" s="3"/>
      <c r="B37" s="4" t="s">
        <v>59</v>
      </c>
      <c r="C37" s="5"/>
      <c r="D37" s="6">
        <v>15000</v>
      </c>
      <c r="E37" s="6"/>
      <c r="F37" s="8">
        <f>SUM('[1]Payments 2016-17'!$AP$417:$AP$421,'[1]Payments 2016-17'!$AP$425:$AP$429,'[1]Payments 2016-17'!$AP$432:$AP$436,'[1]Payments 2016-17'!$AP$438:$AP$442,'[1]Payments 2016-17'!$AP$451,'[1]Payments 2016-17'!$AP$454,'[1]Payments 2016-17'!$AP$455,'[1]Payments 2016-17'!$AP$458)</f>
        <v>15567.32</v>
      </c>
      <c r="H37" s="8">
        <f t="shared" si="0"/>
        <v>-567.3199999999997</v>
      </c>
      <c r="I37" s="12"/>
      <c r="J37" s="8">
        <v>1177.95</v>
      </c>
    </row>
    <row r="38" spans="1:9" ht="15">
      <c r="A38" s="3"/>
      <c r="B38" s="4" t="s">
        <v>60</v>
      </c>
      <c r="C38" s="5"/>
      <c r="D38" s="6">
        <v>1000</v>
      </c>
      <c r="E38" s="6"/>
      <c r="F38" s="8">
        <f>SUM('[1]Payments 2016-17'!$AQ$417,'[1]Payments 2016-17'!$AQ$436)</f>
        <v>1313.5</v>
      </c>
      <c r="H38" s="8">
        <f t="shared" si="0"/>
        <v>-313.5</v>
      </c>
      <c r="I38" s="12"/>
    </row>
    <row r="39" spans="1:9" ht="15">
      <c r="A39" s="3"/>
      <c r="B39" s="4" t="s">
        <v>61</v>
      </c>
      <c r="C39" s="5"/>
      <c r="D39" s="6">
        <v>4500</v>
      </c>
      <c r="E39" s="6"/>
      <c r="F39" s="8">
        <f>SUM('[1]Payments 2016-17'!$AR$417,'[1]Payments 2016-17'!$AR$453)</f>
        <v>1520</v>
      </c>
      <c r="H39" s="8">
        <f t="shared" si="0"/>
        <v>2980</v>
      </c>
      <c r="I39" s="12"/>
    </row>
    <row r="40" spans="1:9" ht="15">
      <c r="A40" s="3"/>
      <c r="B40" s="4" t="s">
        <v>62</v>
      </c>
      <c r="C40" s="5"/>
      <c r="D40" s="6">
        <v>5000</v>
      </c>
      <c r="E40" s="6"/>
      <c r="F40" s="8">
        <f>'[1]Payments 2016-17'!$AS$353</f>
        <v>5000</v>
      </c>
      <c r="H40" s="8">
        <f t="shared" si="0"/>
        <v>0</v>
      </c>
      <c r="I40" s="12"/>
    </row>
    <row r="41" spans="1:10" ht="15">
      <c r="A41" s="3"/>
      <c r="B41" s="4" t="s">
        <v>26</v>
      </c>
      <c r="C41" s="5"/>
      <c r="D41" s="6">
        <v>2000</v>
      </c>
      <c r="E41" s="6"/>
      <c r="F41" s="8">
        <f>SUM('[1]Payments 2016-17'!$AT$417,'[1]Payments 2016-17'!$AT$452)</f>
        <v>9988</v>
      </c>
      <c r="H41" s="8">
        <f t="shared" si="0"/>
        <v>-7988</v>
      </c>
      <c r="I41" s="12"/>
      <c r="J41" s="8">
        <v>13815</v>
      </c>
    </row>
    <row r="42" spans="1:9" ht="15">
      <c r="A42" s="3"/>
      <c r="B42" s="4" t="s">
        <v>63</v>
      </c>
      <c r="C42" s="5"/>
      <c r="D42" s="6">
        <v>5000</v>
      </c>
      <c r="E42" s="6"/>
      <c r="F42" s="8">
        <f>SUM('[1]Payments 2016-17'!$AU$417,'[1]Payments 2016-17'!$AU$420:$AU$422)</f>
        <v>4942.5</v>
      </c>
      <c r="H42" s="8">
        <f t="shared" si="0"/>
        <v>57.5</v>
      </c>
      <c r="I42" s="12"/>
    </row>
    <row r="43" spans="1:9" ht="15">
      <c r="A43" s="3"/>
      <c r="B43" s="4" t="s">
        <v>64</v>
      </c>
      <c r="C43" s="5"/>
      <c r="D43" s="6">
        <v>14500</v>
      </c>
      <c r="E43" s="6"/>
      <c r="F43" s="8">
        <f>SUM('[1]Payments 2016-17'!$AV$349,'[1]Payments 2016-17'!$AV$399,'[1]Payments 2016-17'!$AV$403,'[1]Payments 2016-17'!$AV$410)</f>
        <v>9666.75</v>
      </c>
      <c r="H43" s="8">
        <f t="shared" si="0"/>
        <v>4833.25</v>
      </c>
      <c r="I43" s="12"/>
    </row>
    <row r="44" spans="1:9" ht="15">
      <c r="A44" s="3"/>
      <c r="B44" s="4" t="s">
        <v>65</v>
      </c>
      <c r="C44" s="5"/>
      <c r="D44" s="6">
        <v>5500</v>
      </c>
      <c r="E44" s="6"/>
      <c r="H44" s="8">
        <f t="shared" si="0"/>
        <v>5500</v>
      </c>
      <c r="I44" s="28" t="s">
        <v>89</v>
      </c>
    </row>
    <row r="45" spans="1:9" ht="15">
      <c r="A45" s="3"/>
      <c r="B45" s="4"/>
      <c r="C45" s="5"/>
      <c r="D45" s="6"/>
      <c r="E45" s="6">
        <f>SUM(D32:D44)</f>
        <v>143700</v>
      </c>
      <c r="G45" s="10">
        <f>SUM(F32:F44)</f>
        <v>147251.34</v>
      </c>
      <c r="I45" s="11">
        <f>SUM(H32:H44)</f>
        <v>-3551.3399999999965</v>
      </c>
    </row>
    <row r="46" spans="1:10" ht="15">
      <c r="A46" s="3" t="s">
        <v>32</v>
      </c>
      <c r="B46" s="4" t="s">
        <v>33</v>
      </c>
      <c r="C46" s="5"/>
      <c r="D46" s="6">
        <v>35000</v>
      </c>
      <c r="E46" s="6"/>
      <c r="F46" s="8">
        <f>SUM('[1]Payments 2016-17'!$AX$417,'[1]Payments 2016-17'!$AX$429,'[1]Payments 2016-17'!$AX$446)</f>
        <v>1899.4</v>
      </c>
      <c r="H46" s="8">
        <f>SUM(D46-F46)</f>
        <v>33100.6</v>
      </c>
      <c r="I46" s="12"/>
      <c r="J46" s="8">
        <v>57181.95</v>
      </c>
    </row>
    <row r="47" spans="1:9" ht="15">
      <c r="A47" s="3"/>
      <c r="B47" s="4" t="s">
        <v>66</v>
      </c>
      <c r="C47" s="5"/>
      <c r="D47" s="6">
        <v>7000</v>
      </c>
      <c r="E47" s="6"/>
      <c r="F47" s="8">
        <f>SUM('[1]Payments 2016-17'!$AY$417,'[1]Payments 2016-17'!$AY$431,'[1]Payments 2016-17'!$AY$435,'[1]Payments 2016-17'!$AY$459)</f>
        <v>2618.3199999999997</v>
      </c>
      <c r="H47" s="8">
        <f>SUM(D47-F47)</f>
        <v>4381.68</v>
      </c>
      <c r="I47" s="12"/>
    </row>
    <row r="48" spans="1:9" ht="15">
      <c r="A48" s="3"/>
      <c r="B48" s="4" t="s">
        <v>67</v>
      </c>
      <c r="C48" s="5"/>
      <c r="D48" s="6">
        <v>2600</v>
      </c>
      <c r="E48" s="6"/>
      <c r="F48" s="8">
        <f>SUM('[1]Payments 2016-17'!$AZ$349,'[1]Payments 2016-17'!$AZ$375,'[1]Payments 2016-17'!$AZ$376,'[1]Payments 2016-17'!$AZ$386:$AZ$388,'[1]Payments 2016-17'!$AZ$396)</f>
        <v>3328.7100000000005</v>
      </c>
      <c r="H48" s="8">
        <f>SUM(D48-F48)</f>
        <v>-728.7100000000005</v>
      </c>
      <c r="I48" s="12"/>
    </row>
    <row r="49" spans="1:9" ht="15">
      <c r="A49" s="3"/>
      <c r="B49" s="4"/>
      <c r="C49" s="5"/>
      <c r="D49" s="6"/>
      <c r="E49" s="6">
        <f>SUM(D46:D48)</f>
        <v>44600</v>
      </c>
      <c r="G49" s="10">
        <f>SUM(F46:F48)</f>
        <v>7846.43</v>
      </c>
      <c r="I49" s="11">
        <f>SUM(H46:H48)</f>
        <v>36753.57</v>
      </c>
    </row>
    <row r="50" spans="1:9" ht="15">
      <c r="A50" s="3" t="s">
        <v>27</v>
      </c>
      <c r="B50" s="4" t="s">
        <v>28</v>
      </c>
      <c r="C50" s="5"/>
      <c r="D50" s="6">
        <v>15000</v>
      </c>
      <c r="E50" s="6"/>
      <c r="F50" s="8">
        <f>SUM('[1]Payments 2016-17'!$BA$349,'[1]Payments 2016-17'!$BA$405)</f>
        <v>16122.37</v>
      </c>
      <c r="H50" s="8">
        <f t="shared" si="0"/>
        <v>-1122.3700000000008</v>
      </c>
      <c r="I50" s="12"/>
    </row>
    <row r="51" spans="1:9" ht="15">
      <c r="A51" s="3"/>
      <c r="B51" s="4" t="s">
        <v>29</v>
      </c>
      <c r="C51" s="5"/>
      <c r="D51" s="6">
        <v>3500</v>
      </c>
      <c r="E51" s="6"/>
      <c r="F51" s="8">
        <f>SUM('[1]Payments 2016-17'!$BB$278,'[1]Payments 2016-17'!$BB$281)</f>
        <v>2276.67</v>
      </c>
      <c r="H51" s="8">
        <f t="shared" si="0"/>
        <v>1223.33</v>
      </c>
      <c r="I51" s="12"/>
    </row>
    <row r="52" spans="1:10" ht="15">
      <c r="A52" s="3"/>
      <c r="B52" s="4" t="s">
        <v>43</v>
      </c>
      <c r="C52" s="5"/>
      <c r="D52" s="6">
        <v>25000</v>
      </c>
      <c r="E52" s="6"/>
      <c r="F52" s="8">
        <f>SUM('[1]Payments 2016-17'!$BC$349,'[1]Payments 2016-17'!$BC$357,'[1]Payments 2016-17'!$BC$362)</f>
        <v>35164.15</v>
      </c>
      <c r="H52" s="8">
        <f t="shared" si="0"/>
        <v>-10164.150000000001</v>
      </c>
      <c r="I52" s="12"/>
      <c r="J52" s="8">
        <v>26793.28</v>
      </c>
    </row>
    <row r="53" spans="1:9" ht="15">
      <c r="A53" s="3"/>
      <c r="B53" s="4" t="s">
        <v>30</v>
      </c>
      <c r="C53" s="5"/>
      <c r="D53" s="6">
        <v>20500</v>
      </c>
      <c r="E53" s="6"/>
      <c r="F53" s="8">
        <f>SUM('[1]Payments 2016-17'!$BD$380:$BD$381)</f>
        <v>20500</v>
      </c>
      <c r="H53" s="8">
        <f t="shared" si="0"/>
        <v>0</v>
      </c>
      <c r="I53" s="12"/>
    </row>
    <row r="54" spans="1:10" ht="15">
      <c r="A54" s="3"/>
      <c r="B54" s="4" t="s">
        <v>44</v>
      </c>
      <c r="C54" s="5"/>
      <c r="D54" s="6">
        <v>10000</v>
      </c>
      <c r="E54" s="6"/>
      <c r="F54" s="8">
        <f>SUM('[1]Payments 2016-17'!$BE$233)</f>
        <v>5700</v>
      </c>
      <c r="H54" s="8">
        <f t="shared" si="0"/>
        <v>4300</v>
      </c>
      <c r="I54" s="12"/>
      <c r="J54" s="8">
        <v>27517.84</v>
      </c>
    </row>
    <row r="55" spans="1:10" ht="15">
      <c r="A55" s="3"/>
      <c r="B55" s="4" t="s">
        <v>31</v>
      </c>
      <c r="C55" s="5"/>
      <c r="D55" s="6">
        <v>5000</v>
      </c>
      <c r="E55" s="6"/>
      <c r="F55" s="8">
        <f>SUM('[1]Payments 2016-17'!$BF$372,'[1]Payments 2016-17'!$BF$394)</f>
        <v>12000</v>
      </c>
      <c r="H55" s="8">
        <f t="shared" si="0"/>
        <v>-7000</v>
      </c>
      <c r="I55" s="12"/>
      <c r="J55" s="8">
        <v>118465.61</v>
      </c>
    </row>
    <row r="56" spans="1:9" ht="15">
      <c r="A56" s="3"/>
      <c r="B56" s="4" t="s">
        <v>68</v>
      </c>
      <c r="C56" s="5"/>
      <c r="D56" s="6">
        <v>20000</v>
      </c>
      <c r="E56" s="6"/>
      <c r="F56" s="8">
        <f>SUM('[1]Payments 2016-17'!$BG$349,'[1]Payments 2016-17'!$BG$406)</f>
        <v>279.71</v>
      </c>
      <c r="H56" s="8">
        <f t="shared" si="0"/>
        <v>19720.29</v>
      </c>
      <c r="I56" s="12"/>
    </row>
    <row r="57" spans="1:9" ht="15">
      <c r="A57" s="3"/>
      <c r="B57" s="4" t="s">
        <v>69</v>
      </c>
      <c r="C57" s="5"/>
      <c r="D57" s="6">
        <v>10000</v>
      </c>
      <c r="E57" s="6"/>
      <c r="H57" s="8">
        <f t="shared" si="0"/>
        <v>10000</v>
      </c>
      <c r="I57" s="12"/>
    </row>
    <row r="58" spans="1:9" ht="15">
      <c r="A58" s="3"/>
      <c r="B58" s="4" t="s">
        <v>70</v>
      </c>
      <c r="C58" s="5"/>
      <c r="D58" s="6">
        <v>5000</v>
      </c>
      <c r="E58" s="6"/>
      <c r="H58" s="8">
        <f t="shared" si="0"/>
        <v>5000</v>
      </c>
      <c r="I58" s="12"/>
    </row>
    <row r="59" spans="1:9" ht="15">
      <c r="A59" s="3"/>
      <c r="B59" s="4"/>
      <c r="C59" s="5"/>
      <c r="D59" s="6"/>
      <c r="E59" s="6">
        <f>SUM(D50:D58)</f>
        <v>114000</v>
      </c>
      <c r="G59" s="10">
        <f>SUM(F50:F59)</f>
        <v>92042.90000000001</v>
      </c>
      <c r="I59" s="11">
        <f>SUM(H50:H58)</f>
        <v>21957.1</v>
      </c>
    </row>
    <row r="60" spans="1:9" ht="15">
      <c r="A60" s="3" t="s">
        <v>34</v>
      </c>
      <c r="B60" s="4"/>
      <c r="C60" s="5"/>
      <c r="D60" s="6"/>
      <c r="E60" s="6">
        <f>SUM(E27:E59)</f>
        <v>616510</v>
      </c>
      <c r="F60" s="14" t="s">
        <v>41</v>
      </c>
      <c r="G60" s="10">
        <f>SUM(G27:G59)</f>
        <v>450771.10000000003</v>
      </c>
      <c r="I60" s="11">
        <f>SUM(E60-G60)</f>
        <v>165738.89999999997</v>
      </c>
    </row>
    <row r="61" spans="1:5" ht="15">
      <c r="A61" s="3" t="s">
        <v>38</v>
      </c>
      <c r="B61" s="4"/>
      <c r="C61" s="5"/>
      <c r="D61" s="6"/>
      <c r="E61" s="6"/>
    </row>
    <row r="62" spans="1:6" ht="15">
      <c r="A62" s="3"/>
      <c r="B62" s="4" t="s">
        <v>35</v>
      </c>
      <c r="C62" s="5"/>
      <c r="D62" s="6">
        <v>384439</v>
      </c>
      <c r="E62" s="6"/>
      <c r="F62" s="8">
        <f>SUM('[1]Receipts 2016-17'!$E$7,'[1]Receipts 2016-17'!$E$61)</f>
        <v>384439</v>
      </c>
    </row>
    <row r="63" spans="1:6" ht="15">
      <c r="A63" s="3"/>
      <c r="B63" s="4" t="s">
        <v>71</v>
      </c>
      <c r="C63" s="5"/>
      <c r="D63" s="6">
        <v>22381</v>
      </c>
      <c r="E63" s="6"/>
      <c r="F63" s="8">
        <f>SUM('[1]Receipts 2016-17'!$E$8,'[1]Receipts 2016-17'!$E$62)</f>
        <v>22381</v>
      </c>
    </row>
    <row r="64" spans="1:6" ht="15">
      <c r="A64" s="3"/>
      <c r="B64" s="4" t="s">
        <v>32</v>
      </c>
      <c r="C64" s="5"/>
      <c r="D64" s="6">
        <v>9000</v>
      </c>
      <c r="E64" s="6"/>
      <c r="F64" s="8">
        <v>8359.37</v>
      </c>
    </row>
    <row r="65" spans="1:6" ht="15">
      <c r="A65" s="3"/>
      <c r="B65" s="4" t="s">
        <v>67</v>
      </c>
      <c r="C65" s="5"/>
      <c r="D65" s="6">
        <v>2600</v>
      </c>
      <c r="E65" s="6"/>
      <c r="F65" s="8">
        <v>1927.38</v>
      </c>
    </row>
    <row r="66" spans="1:5" ht="15">
      <c r="A66" s="3"/>
      <c r="B66" s="4" t="s">
        <v>72</v>
      </c>
      <c r="C66" s="5"/>
      <c r="D66" s="6">
        <v>60000</v>
      </c>
      <c r="E66" s="6"/>
    </row>
    <row r="67" spans="1:5" ht="15">
      <c r="A67" s="3"/>
      <c r="B67" s="4" t="s">
        <v>73</v>
      </c>
      <c r="C67" s="5"/>
      <c r="D67" s="6">
        <v>5000</v>
      </c>
      <c r="E67" s="6"/>
    </row>
    <row r="68" spans="1:5" ht="15">
      <c r="A68" s="3"/>
      <c r="B68" s="4" t="s">
        <v>74</v>
      </c>
      <c r="C68" s="5"/>
      <c r="D68" s="6">
        <v>5000</v>
      </c>
      <c r="E68" s="6"/>
    </row>
    <row r="69" spans="1:6" ht="15">
      <c r="A69" s="3"/>
      <c r="B69" s="4" t="s">
        <v>75</v>
      </c>
      <c r="C69" s="5"/>
      <c r="D69" s="6">
        <v>1000</v>
      </c>
      <c r="E69" s="6"/>
      <c r="F69" s="8">
        <v>5156.25</v>
      </c>
    </row>
    <row r="70" spans="1:6" ht="15">
      <c r="A70" s="3"/>
      <c r="B70" s="4" t="s">
        <v>82</v>
      </c>
      <c r="C70" s="5"/>
      <c r="D70" s="6"/>
      <c r="E70" s="6"/>
      <c r="F70" s="8">
        <f>SUM('[1]Receipts 2016-17'!$J$9,'[1]Receipts 2016-17'!$J$10,'[1]Receipts 2016-17'!$J$12,'[1]Receipts 2016-17'!$J$14,'[1]Receipts 2016-17'!$J$18,'[1]Receipts 2016-17'!$J$19,'[1]Receipts 2016-17'!$J$21,'[1]Receipts 2016-17'!$J$22,'[1]Receipts 2016-17'!$J$23,'[1]Receipts 2016-17'!$J$25,'[1]Receipts 2016-17'!$J$26,'[1]Receipts 2016-17'!$J$27,'[1]Receipts 2016-17'!$J$28,'[1]Receipts 2016-17'!$J$32:$J$39,'[1]Receipts 2016-17'!$J$41:$J$43)</f>
        <v>1190</v>
      </c>
    </row>
    <row r="71" spans="1:6" ht="15">
      <c r="A71" s="3"/>
      <c r="B71" s="4" t="s">
        <v>83</v>
      </c>
      <c r="C71" s="5"/>
      <c r="D71" s="6"/>
      <c r="E71" s="6"/>
      <c r="F71" s="8">
        <f>'[1]Receipts 2016-17'!$J$11</f>
        <v>50</v>
      </c>
    </row>
    <row r="72" spans="1:6" ht="15">
      <c r="A72" s="3"/>
      <c r="B72" s="4" t="s">
        <v>84</v>
      </c>
      <c r="C72" s="5"/>
      <c r="D72" s="6"/>
      <c r="E72" s="6"/>
      <c r="F72" s="8">
        <f>'[1]Receipts 2016-17'!$J$20</f>
        <v>1500</v>
      </c>
    </row>
    <row r="73" spans="1:6" ht="15">
      <c r="A73" s="3"/>
      <c r="B73" s="4" t="s">
        <v>85</v>
      </c>
      <c r="C73" s="5"/>
      <c r="D73" s="6"/>
      <c r="E73" s="6"/>
      <c r="F73" s="8">
        <v>5000</v>
      </c>
    </row>
    <row r="74" spans="1:6" ht="15">
      <c r="A74" s="3"/>
      <c r="B74" s="4" t="s">
        <v>91</v>
      </c>
      <c r="C74" s="5"/>
      <c r="D74" s="6"/>
      <c r="E74" s="6"/>
      <c r="F74" s="8">
        <v>500</v>
      </c>
    </row>
    <row r="75" spans="1:6" ht="15">
      <c r="A75" s="3"/>
      <c r="B75" s="4" t="s">
        <v>92</v>
      </c>
      <c r="C75" s="5"/>
      <c r="D75" s="6"/>
      <c r="E75" s="6"/>
      <c r="F75" s="8">
        <v>133.93</v>
      </c>
    </row>
    <row r="76" spans="1:6" ht="15">
      <c r="A76" s="3"/>
      <c r="B76" s="29" t="s">
        <v>94</v>
      </c>
      <c r="C76" s="5"/>
      <c r="D76" s="6"/>
      <c r="E76" s="6"/>
      <c r="F76" s="8">
        <v>625</v>
      </c>
    </row>
    <row r="77" spans="1:6" ht="15">
      <c r="A77" s="3"/>
      <c r="B77" s="29" t="s">
        <v>96</v>
      </c>
      <c r="C77" s="5"/>
      <c r="D77" s="6"/>
      <c r="E77" s="6"/>
      <c r="F77" s="8">
        <f>'[1]Receipts 2016-17'!$H$99</f>
        <v>7000</v>
      </c>
    </row>
    <row r="78" spans="1:6" ht="15">
      <c r="A78" s="3"/>
      <c r="B78" s="29" t="s">
        <v>98</v>
      </c>
      <c r="C78" s="5"/>
      <c r="D78" s="6"/>
      <c r="E78" s="6"/>
      <c r="F78" s="8">
        <v>500</v>
      </c>
    </row>
    <row r="79" spans="1:6" ht="15">
      <c r="A79" s="3"/>
      <c r="B79" s="29" t="s">
        <v>103</v>
      </c>
      <c r="C79" s="5"/>
      <c r="D79" s="6"/>
      <c r="E79" s="6"/>
      <c r="F79" s="8">
        <v>500</v>
      </c>
    </row>
    <row r="80" spans="1:8" ht="15">
      <c r="A80" s="3"/>
      <c r="B80" s="4"/>
      <c r="C80" s="5"/>
      <c r="D80" s="6"/>
      <c r="E80" s="6"/>
      <c r="F80" s="17" t="s">
        <v>76</v>
      </c>
      <c r="G80" s="11">
        <f>SUM(F62:F79)</f>
        <v>439261.93</v>
      </c>
      <c r="H80" s="25"/>
    </row>
    <row r="81" spans="1:5" ht="15">
      <c r="A81" s="3" t="s">
        <v>45</v>
      </c>
      <c r="B81" s="4"/>
      <c r="C81" s="5"/>
      <c r="D81" s="6">
        <v>127090</v>
      </c>
      <c r="E81" s="6"/>
    </row>
    <row r="82" spans="1:5" ht="15">
      <c r="A82" s="3"/>
      <c r="B82" s="4"/>
      <c r="C82" s="5"/>
      <c r="D82" s="6"/>
      <c r="E82" s="6">
        <f>SUM(D62:D81)</f>
        <v>616510</v>
      </c>
    </row>
    <row r="83" spans="1:8" ht="15">
      <c r="A83" s="12" t="s">
        <v>100</v>
      </c>
      <c r="B83" s="13"/>
      <c r="C83" s="13"/>
      <c r="D83" s="13"/>
      <c r="E83" s="13"/>
      <c r="F83" s="11"/>
      <c r="G83" s="11"/>
      <c r="H83" s="12"/>
    </row>
    <row r="84" spans="1:8" ht="15">
      <c r="A84" s="12"/>
      <c r="B84" s="12"/>
      <c r="C84" s="12"/>
      <c r="D84" s="12"/>
      <c r="E84" s="12"/>
      <c r="F84" s="11"/>
      <c r="G84" s="11"/>
      <c r="H84" s="12"/>
    </row>
    <row r="85" spans="1:8" ht="15">
      <c r="A85" s="12" t="s">
        <v>39</v>
      </c>
      <c r="B85" s="12"/>
      <c r="C85" s="12"/>
      <c r="D85" s="12"/>
      <c r="E85" s="12"/>
      <c r="F85" s="11"/>
      <c r="G85" s="11">
        <v>159809.57</v>
      </c>
      <c r="H85" s="12"/>
    </row>
    <row r="86" spans="1:8" ht="15">
      <c r="A86" s="12" t="s">
        <v>77</v>
      </c>
      <c r="B86" s="12"/>
      <c r="C86" s="12"/>
      <c r="D86" s="12"/>
      <c r="E86" s="12"/>
      <c r="F86" s="11"/>
      <c r="G86" s="11">
        <v>151750</v>
      </c>
      <c r="H86" s="12"/>
    </row>
    <row r="87" spans="1:8" ht="15">
      <c r="A87" s="12" t="s">
        <v>40</v>
      </c>
      <c r="B87" s="12"/>
      <c r="C87" s="12"/>
      <c r="D87" s="12"/>
      <c r="E87" s="12"/>
      <c r="F87" s="14" t="s">
        <v>79</v>
      </c>
      <c r="G87" s="11">
        <v>424343.51</v>
      </c>
      <c r="H87" s="12"/>
    </row>
    <row r="88" spans="1:7" ht="15">
      <c r="A88" s="12" t="s">
        <v>78</v>
      </c>
      <c r="G88" s="11">
        <v>10000</v>
      </c>
    </row>
    <row r="89" spans="6:10" s="15" customFormat="1" ht="12.75">
      <c r="F89" s="16"/>
      <c r="G89" s="16"/>
      <c r="J89" s="8"/>
    </row>
    <row r="90" spans="1:10" ht="15">
      <c r="A90" s="18" t="s">
        <v>102</v>
      </c>
      <c r="B90" s="18"/>
      <c r="C90" s="18"/>
      <c r="D90" s="18"/>
      <c r="E90" s="18"/>
      <c r="F90" s="19"/>
      <c r="G90" s="19"/>
      <c r="H90" s="18"/>
      <c r="I90" s="18"/>
      <c r="J90" s="20"/>
    </row>
    <row r="91" spans="1:10" ht="15">
      <c r="A91" s="18"/>
      <c r="B91" s="18"/>
      <c r="C91" s="18"/>
      <c r="D91" s="18"/>
      <c r="E91" s="18"/>
      <c r="F91" s="19"/>
      <c r="G91" s="19"/>
      <c r="H91" s="18"/>
      <c r="I91" s="18" t="s">
        <v>80</v>
      </c>
      <c r="J91" s="20"/>
    </row>
    <row r="92" spans="1:10" ht="15">
      <c r="A92" s="21" t="s">
        <v>104</v>
      </c>
      <c r="B92" s="21"/>
      <c r="C92" s="21"/>
      <c r="D92" s="21"/>
      <c r="E92" s="21"/>
      <c r="F92" s="22"/>
      <c r="G92" s="22"/>
      <c r="H92" s="21"/>
      <c r="I92" s="21"/>
      <c r="J92" s="22"/>
    </row>
    <row r="93" spans="1:10" ht="15">
      <c r="A93" s="15"/>
      <c r="B93" s="15"/>
      <c r="C93" s="15"/>
      <c r="D93" s="15"/>
      <c r="E93" s="15"/>
      <c r="F93" s="16"/>
      <c r="G93" s="16"/>
      <c r="H93" s="21" t="s">
        <v>81</v>
      </c>
      <c r="I93" s="21"/>
      <c r="J93" s="16"/>
    </row>
    <row r="94" spans="1:10" ht="15">
      <c r="A94" s="23" t="s">
        <v>101</v>
      </c>
      <c r="B94" s="23"/>
      <c r="C94" s="23"/>
      <c r="D94" s="23"/>
      <c r="E94" s="23"/>
      <c r="F94" s="24"/>
      <c r="G94" s="24"/>
      <c r="H94" s="23"/>
      <c r="I94" s="23"/>
      <c r="J94" s="24"/>
    </row>
    <row r="95" spans="1:10" ht="15">
      <c r="A95" s="15"/>
      <c r="B95" s="15"/>
      <c r="C95" s="15"/>
      <c r="D95" s="15"/>
      <c r="E95" s="15"/>
      <c r="F95" s="15"/>
      <c r="G95" s="23" t="s">
        <v>95</v>
      </c>
      <c r="H95" s="15"/>
      <c r="I95" s="16"/>
      <c r="J95" s="16"/>
    </row>
    <row r="96" ht="15">
      <c r="A96" s="27" t="s">
        <v>90</v>
      </c>
    </row>
    <row r="97" spans="1:10" ht="15">
      <c r="A97" s="15" t="s">
        <v>86</v>
      </c>
      <c r="B97" s="15"/>
      <c r="C97" s="15"/>
      <c r="D97" s="15"/>
      <c r="E97" s="15"/>
      <c r="F97" s="16"/>
      <c r="G97" s="16"/>
      <c r="H97" s="15"/>
      <c r="I97" s="15"/>
      <c r="J97" s="16"/>
    </row>
    <row r="98" spans="1:10" ht="15">
      <c r="A98" s="15" t="s">
        <v>93</v>
      </c>
      <c r="B98" s="15"/>
      <c r="C98" s="15"/>
      <c r="D98" s="15"/>
      <c r="E98" s="15"/>
      <c r="F98" s="16"/>
      <c r="G98" s="16"/>
      <c r="H98" s="15"/>
      <c r="I98" s="15"/>
      <c r="J98" s="16"/>
    </row>
    <row r="99" spans="1:7" ht="15">
      <c r="A99" s="26" t="s">
        <v>87</v>
      </c>
      <c r="B99" s="1"/>
      <c r="C99" s="1"/>
      <c r="D99" s="1"/>
      <c r="E99" s="1"/>
      <c r="G99" s="8"/>
    </row>
    <row r="100" spans="1:7" ht="15">
      <c r="A100" s="15" t="s">
        <v>88</v>
      </c>
      <c r="B100" s="1"/>
      <c r="C100" s="1"/>
      <c r="D100" s="1"/>
      <c r="E100" s="1"/>
      <c r="G100" s="8"/>
    </row>
    <row r="101" ht="15">
      <c r="A101" s="15" t="s">
        <v>97</v>
      </c>
    </row>
  </sheetData>
  <sheetProtection/>
  <printOptions gridLines="1"/>
  <pageMargins left="0.11811023622047245" right="0.11811023622047245" top="0.5511811023622047" bottom="0.35433070866141736" header="0.31496062992125984" footer="0.31496062992125984"/>
  <pageSetup horizontalDpi="600" verticalDpi="600" orientation="portrait" paperSize="9" r:id="rId1"/>
  <headerFooter>
    <oddHeader>&amp;CBudget monitoring statement 2016-2017 to 31 December 2016</oddHead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Allerdale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Atherton, Judith</dc:creator>
  <cp:keywords/>
  <dc:description/>
  <cp:lastModifiedBy>Atherton, Judith</cp:lastModifiedBy>
  <cp:lastPrinted>2017-01-09T13:25:49Z</cp:lastPrinted>
  <dcterms:created xsi:type="dcterms:W3CDTF">2014-05-08T12:00:40Z</dcterms:created>
  <dcterms:modified xsi:type="dcterms:W3CDTF">2017-01-09T13:25:56Z</dcterms:modified>
  <cp:category/>
  <cp:version/>
  <cp:contentType/>
  <cp:contentStatus/>
</cp:coreProperties>
</file>